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&amp;L" sheetId="1" r:id="rId1"/>
  </sheets>
  <definedNames/>
  <calcPr fullCalcOnLoad="1"/>
</workbook>
</file>

<file path=xl/sharedStrings.xml><?xml version="1.0" encoding="utf-8"?>
<sst xmlns="http://schemas.openxmlformats.org/spreadsheetml/2006/main" count="212" uniqueCount="135">
  <si>
    <t>TOTAL</t>
  </si>
  <si>
    <t>Figures in RM</t>
  </si>
  <si>
    <t>LESS :</t>
  </si>
  <si>
    <t>REVENUE</t>
  </si>
  <si>
    <t>Graduating Students</t>
  </si>
  <si>
    <t>RM</t>
  </si>
  <si>
    <t>Notes</t>
  </si>
  <si>
    <t>OPERATING COSTS</t>
  </si>
  <si>
    <t>NET PROFIT/(LOSS) BEFORE INTEREST &amp; TAX</t>
  </si>
  <si>
    <t>Expected Student Numbers</t>
  </si>
  <si>
    <t>New Intakes</t>
  </si>
  <si>
    <t>Total Students in the System at end of year</t>
  </si>
  <si>
    <t>Student Fee Structure</t>
  </si>
  <si>
    <t>Manpower Costs</t>
  </si>
  <si>
    <t>Miscellaneous</t>
  </si>
  <si>
    <t>Teaching Materials and Consumables</t>
  </si>
  <si>
    <t>TOTAL Fee Income Received</t>
  </si>
  <si>
    <t>NOTES ON ASSUMPTIONS AND WORKINGS</t>
  </si>
  <si>
    <t>The graduation cost is estimated at RM</t>
  </si>
  <si>
    <t>per student.</t>
  </si>
  <si>
    <t>Number of Students Graduating</t>
  </si>
  <si>
    <t>Cost of Graduation</t>
  </si>
  <si>
    <t>RENTAL</t>
  </si>
  <si>
    <t>GRADUATION COSTS</t>
  </si>
  <si>
    <t>ADMINISTRATIVE MANPOWER</t>
  </si>
  <si>
    <t>Marketing Executive</t>
  </si>
  <si>
    <t>Number of Staff</t>
  </si>
  <si>
    <t>Support Staff</t>
  </si>
  <si>
    <t>Monthly Salary Rate</t>
  </si>
  <si>
    <t>Salary</t>
  </si>
  <si>
    <t>Annual Increment</t>
  </si>
  <si>
    <t>Gross Salary</t>
  </si>
  <si>
    <t>MANPOWER COSTS</t>
  </si>
  <si>
    <t>Add:</t>
  </si>
  <si>
    <t xml:space="preserve">     Statutory Contributions</t>
  </si>
  <si>
    <t xml:space="preserve">     Staff Benefits etc</t>
  </si>
  <si>
    <t>Student Fee Receipt Projection</t>
  </si>
  <si>
    <t>of gross fee income.</t>
  </si>
  <si>
    <t>Rental Rate</t>
  </si>
  <si>
    <t>Computers</t>
  </si>
  <si>
    <t>Unit Cost</t>
  </si>
  <si>
    <t>Rental of Premises</t>
  </si>
  <si>
    <t>Utilities</t>
  </si>
  <si>
    <t>Rate</t>
  </si>
  <si>
    <t>TOTAL DEPRECIATION</t>
  </si>
  <si>
    <t>GROSS PROFIT MARGIN</t>
  </si>
  <si>
    <t>NET PROFIT MARGIN</t>
  </si>
  <si>
    <t>Masters</t>
  </si>
  <si>
    <t>Student Fees</t>
  </si>
  <si>
    <t>EQUIPMENT</t>
  </si>
  <si>
    <t>Total</t>
  </si>
  <si>
    <t>Software</t>
  </si>
  <si>
    <t>Printers, Scanners etc</t>
  </si>
  <si>
    <t>Servers and Network Equipment</t>
  </si>
  <si>
    <t>Marketing and Student Recruitment</t>
  </si>
  <si>
    <t>STUDENT FEE INCOME</t>
  </si>
  <si>
    <t>Graduation Costs</t>
  </si>
  <si>
    <t xml:space="preserve"> </t>
  </si>
  <si>
    <t>Batch 2014</t>
  </si>
  <si>
    <t>Batch 2015</t>
  </si>
  <si>
    <t>Batch 2016</t>
  </si>
  <si>
    <t>Batch 2017</t>
  </si>
  <si>
    <t>Batch 2018</t>
  </si>
  <si>
    <t>cost per credit</t>
  </si>
  <si>
    <t>No of weeks</t>
  </si>
  <si>
    <t>cost per supervision</t>
  </si>
  <si>
    <t>Project paper examination cost</t>
  </si>
  <si>
    <t>Classroom</t>
  </si>
  <si>
    <t>Lab</t>
  </si>
  <si>
    <t>Number/ sq.ft.</t>
  </si>
  <si>
    <t>Equipments</t>
  </si>
  <si>
    <t xml:space="preserve">Lecture </t>
  </si>
  <si>
    <t>Supervision of project paper</t>
  </si>
  <si>
    <t>Examination of project paper</t>
  </si>
  <si>
    <t>Teaching materials and consumables</t>
  </si>
  <si>
    <t>ACADEMIC COST</t>
  </si>
  <si>
    <t>Fix cost</t>
  </si>
  <si>
    <t>Var cost</t>
  </si>
  <si>
    <t xml:space="preserve"> FACILITIES</t>
  </si>
  <si>
    <t>* Depends on the number of students</t>
  </si>
  <si>
    <t>Fees Semester 3</t>
  </si>
  <si>
    <t>Fees Semester 1</t>
  </si>
  <si>
    <t xml:space="preserve">Fees Semester 2 </t>
  </si>
  <si>
    <t>Year 2</t>
  </si>
  <si>
    <t>Year 1</t>
  </si>
  <si>
    <t>No. of section</t>
  </si>
  <si>
    <t>Fees per credit Year 1</t>
  </si>
  <si>
    <t>Fees per credit Year 2</t>
  </si>
  <si>
    <t>* Number of section change when the number of intake is more than 50</t>
  </si>
  <si>
    <t>40 credit hours</t>
  </si>
  <si>
    <t>3 semesters</t>
  </si>
  <si>
    <t>5 years projection</t>
  </si>
  <si>
    <t>Simulation on:</t>
  </si>
  <si>
    <t>Assumption:</t>
  </si>
  <si>
    <t>MISCELLANEOUS</t>
  </si>
  <si>
    <t>Cost (RM)</t>
  </si>
  <si>
    <t>No. of semester</t>
  </si>
  <si>
    <t>No. of credit</t>
  </si>
  <si>
    <t>Total Income from each student</t>
  </si>
  <si>
    <t>Lecture</t>
  </si>
  <si>
    <t>Project paper supervision cost</t>
  </si>
  <si>
    <t>cost per examination</t>
  </si>
  <si>
    <t>Total Lecture and Supervision Cost</t>
  </si>
  <si>
    <t>* Number of classroom change when the number of section change</t>
  </si>
  <si>
    <t>3 Semesters</t>
  </si>
  <si>
    <t>Admin Executive</t>
  </si>
  <si>
    <t>1 intake session</t>
  </si>
  <si>
    <t>Year 3</t>
  </si>
  <si>
    <t>Year 4</t>
  </si>
  <si>
    <t>Year 5</t>
  </si>
  <si>
    <t>Purchased in year 1</t>
  </si>
  <si>
    <t>Purchased in year 2</t>
  </si>
  <si>
    <t>Purchased in year 3</t>
  </si>
  <si>
    <t>Purchased in year 4</t>
  </si>
  <si>
    <t>Purchased in year 5</t>
  </si>
  <si>
    <t>In  year 1</t>
  </si>
  <si>
    <t>In  year 2</t>
  </si>
  <si>
    <t>In year 3</t>
  </si>
  <si>
    <t>PROFIT AND LOSS ACCOUNT PROJECTION (5 YEARS)</t>
  </si>
  <si>
    <t>COST OF GOODS SOLD</t>
  </si>
  <si>
    <t xml:space="preserve">         Academic</t>
  </si>
  <si>
    <t xml:space="preserve">       Administration</t>
  </si>
  <si>
    <t>DEPRECIATION /  REPAIR</t>
  </si>
  <si>
    <t xml:space="preserve">      </t>
  </si>
  <si>
    <t>Expected Student Intake</t>
  </si>
  <si>
    <t xml:space="preserve"> Input variable</t>
  </si>
  <si>
    <t>Number of students</t>
  </si>
  <si>
    <t>Unit selling price</t>
  </si>
  <si>
    <t>BREAKEVEN QUANTITY (NUMBER OF STUDENT)</t>
  </si>
  <si>
    <t>Number / sq.ft.</t>
  </si>
  <si>
    <t>Total rental cost</t>
  </si>
  <si>
    <t>Rental cost</t>
  </si>
  <si>
    <t>FINANCIAL RATIOS AND BREAKEVEN ANALYSIS</t>
  </si>
  <si>
    <t>Depreciation / Repair/ Maintenance (Facilities and Equipments)</t>
  </si>
  <si>
    <t>RENOVATION / REPAIR / MAINTENANCE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</si>
</sst>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0"/>
    <numFmt numFmtId="172" formatCode="0_);[Red]\(0\)"/>
    <numFmt numFmtId="173" formatCode="#,##0.0"/>
    <numFmt numFmtId="174" formatCode="_(* #,##0.0_);_(* \(#,##0.0\);_(* &quot;-&quot;??_);_(@_)"/>
    <numFmt numFmtId="175" formatCode="_(* #,##0_);_(* \(#,##0\);_(* &quot;-&quot;??_);_(@_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</numFmts>
  <fonts count="53">
    <font>
      <sz val="10"/>
      <name val="Arial"/>
      <family val="0"/>
    </font>
    <font>
      <sz val="10"/>
      <name val="Helv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4"/>
      <name val="Arial"/>
      <family val="2"/>
    </font>
    <font>
      <b/>
      <i/>
      <sz val="10"/>
      <color indexed="14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38" fontId="0" fillId="0" borderId="0" xfId="0" applyNumberFormat="1" applyAlignment="1">
      <alignment/>
    </xf>
    <xf numFmtId="38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38" fontId="5" fillId="0" borderId="15" xfId="0" applyNumberFormat="1" applyFont="1" applyBorder="1" applyAlignment="1">
      <alignment horizontal="center"/>
    </xf>
    <xf numFmtId="43" fontId="5" fillId="0" borderId="14" xfId="42" applyFont="1" applyFill="1" applyBorder="1" applyAlignment="1">
      <alignment/>
    </xf>
    <xf numFmtId="38" fontId="0" fillId="0" borderId="0" xfId="0" applyNumberFormat="1" applyFont="1" applyFill="1" applyBorder="1" applyAlignment="1">
      <alignment horizontal="left"/>
    </xf>
    <xf numFmtId="38" fontId="0" fillId="0" borderId="15" xfId="0" applyNumberFormat="1" applyFont="1" applyFill="1" applyBorder="1" applyAlignment="1">
      <alignment horizontal="center"/>
    </xf>
    <xf numFmtId="38" fontId="0" fillId="0" borderId="15" xfId="42" applyNumberFormat="1" applyBorder="1" applyAlignment="1">
      <alignment/>
    </xf>
    <xf numFmtId="38" fontId="0" fillId="0" borderId="16" xfId="42" applyNumberFormat="1" applyBorder="1" applyAlignment="1">
      <alignment/>
    </xf>
    <xf numFmtId="43" fontId="5" fillId="0" borderId="14" xfId="42" applyFont="1" applyFill="1" applyBorder="1" applyAlignment="1">
      <alignment horizontal="left"/>
    </xf>
    <xf numFmtId="38" fontId="0" fillId="0" borderId="15" xfId="0" applyNumberFormat="1" applyBorder="1" applyAlignment="1">
      <alignment/>
    </xf>
    <xf numFmtId="38" fontId="5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8" fillId="0" borderId="17" xfId="0" applyNumberFormat="1" applyFont="1" applyFill="1" applyBorder="1" applyAlignment="1">
      <alignment horizontal="center"/>
    </xf>
    <xf numFmtId="38" fontId="0" fillId="0" borderId="0" xfId="0" applyNumberFormat="1" applyFont="1" applyAlignment="1">
      <alignment/>
    </xf>
    <xf numFmtId="43" fontId="5" fillId="0" borderId="0" xfId="42" applyFont="1" applyFill="1" applyBorder="1" applyAlignment="1">
      <alignment/>
    </xf>
    <xf numFmtId="38" fontId="0" fillId="0" borderId="0" xfId="42" applyNumberFormat="1" applyAlignment="1">
      <alignment/>
    </xf>
    <xf numFmtId="38" fontId="7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38" fontId="5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/>
    </xf>
    <xf numFmtId="38" fontId="5" fillId="0" borderId="0" xfId="0" applyNumberFormat="1" applyFont="1" applyFill="1" applyBorder="1" applyAlignment="1">
      <alignment horizontal="left"/>
    </xf>
    <xf numFmtId="9" fontId="0" fillId="0" borderId="1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8" fontId="0" fillId="0" borderId="0" xfId="0" applyNumberFormat="1" applyAlignment="1">
      <alignment horizontal="center"/>
    </xf>
    <xf numFmtId="38" fontId="5" fillId="0" borderId="18" xfId="0" applyNumberFormat="1" applyFont="1" applyBorder="1" applyAlignment="1">
      <alignment/>
    </xf>
    <xf numFmtId="38" fontId="0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11" xfId="0" applyNumberFormat="1" applyFont="1" applyBorder="1" applyAlignment="1">
      <alignment/>
    </xf>
    <xf numFmtId="38" fontId="0" fillId="0" borderId="20" xfId="0" applyNumberFormat="1" applyFont="1" applyBorder="1" applyAlignment="1">
      <alignment/>
    </xf>
    <xf numFmtId="38" fontId="0" fillId="0" borderId="17" xfId="0" applyNumberFormat="1" applyBorder="1" applyAlignment="1">
      <alignment/>
    </xf>
    <xf numFmtId="38" fontId="0" fillId="0" borderId="12" xfId="0" applyNumberFormat="1" applyBorder="1" applyAlignment="1">
      <alignment/>
    </xf>
    <xf numFmtId="43" fontId="9" fillId="0" borderId="21" xfId="42" applyFont="1" applyFill="1" applyBorder="1" applyAlignment="1">
      <alignment/>
    </xf>
    <xf numFmtId="38" fontId="8" fillId="0" borderId="19" xfId="0" applyNumberFormat="1" applyFont="1" applyFill="1" applyBorder="1" applyAlignment="1">
      <alignment/>
    </xf>
    <xf numFmtId="38" fontId="0" fillId="0" borderId="17" xfId="42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38" fontId="0" fillId="33" borderId="0" xfId="0" applyNumberFormat="1" applyFont="1" applyFill="1" applyBorder="1" applyAlignment="1">
      <alignment horizontal="center"/>
    </xf>
    <xf numFmtId="38" fontId="0" fillId="0" borderId="15" xfId="42" applyNumberFormat="1" applyFill="1" applyBorder="1" applyAlignment="1">
      <alignment/>
    </xf>
    <xf numFmtId="38" fontId="0" fillId="33" borderId="15" xfId="42" applyNumberFormat="1" applyFont="1" applyFill="1" applyBorder="1" applyAlignment="1">
      <alignment/>
    </xf>
    <xf numFmtId="38" fontId="0" fillId="33" borderId="15" xfId="42" applyNumberFormat="1" applyFill="1" applyBorder="1" applyAlignment="1">
      <alignment/>
    </xf>
    <xf numFmtId="38" fontId="0" fillId="33" borderId="15" xfId="0" applyNumberFormat="1" applyFill="1" applyBorder="1" applyAlignment="1">
      <alignment/>
    </xf>
    <xf numFmtId="0" fontId="12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/>
    </xf>
    <xf numFmtId="38" fontId="5" fillId="0" borderId="25" xfId="0" applyNumberFormat="1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25" xfId="0" applyBorder="1" applyAlignment="1">
      <alignment/>
    </xf>
    <xf numFmtId="38" fontId="0" fillId="0" borderId="26" xfId="0" applyNumberFormat="1" applyFont="1" applyBorder="1" applyAlignment="1">
      <alignment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0" fillId="0" borderId="26" xfId="0" applyNumberFormat="1" applyFont="1" applyBorder="1" applyAlignment="1">
      <alignment/>
    </xf>
    <xf numFmtId="0" fontId="13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3" fontId="5" fillId="0" borderId="26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left"/>
    </xf>
    <xf numFmtId="38" fontId="0" fillId="0" borderId="25" xfId="0" applyNumberFormat="1" applyFont="1" applyBorder="1" applyAlignment="1">
      <alignment horizontal="left"/>
    </xf>
    <xf numFmtId="38" fontId="0" fillId="0" borderId="25" xfId="0" applyNumberFormat="1" applyFont="1" applyBorder="1" applyAlignment="1">
      <alignment horizontal="left"/>
    </xf>
    <xf numFmtId="38" fontId="5" fillId="0" borderId="25" xfId="0" applyNumberFormat="1" applyFont="1" applyBorder="1" applyAlignment="1">
      <alignment horizontal="left"/>
    </xf>
    <xf numFmtId="38" fontId="5" fillId="0" borderId="0" xfId="0" applyNumberFormat="1" applyFont="1" applyBorder="1" applyAlignment="1">
      <alignment horizontal="center"/>
    </xf>
    <xf numFmtId="38" fontId="5" fillId="0" borderId="26" xfId="0" applyNumberFormat="1" applyFont="1" applyBorder="1" applyAlignment="1">
      <alignment horizontal="center"/>
    </xf>
    <xf numFmtId="38" fontId="0" fillId="0" borderId="26" xfId="0" applyNumberFormat="1" applyFont="1" applyBorder="1" applyAlignment="1">
      <alignment/>
    </xf>
    <xf numFmtId="38" fontId="0" fillId="33" borderId="0" xfId="0" applyNumberFormat="1" applyFont="1" applyFill="1" applyBorder="1" applyAlignment="1">
      <alignment/>
    </xf>
    <xf numFmtId="38" fontId="0" fillId="0" borderId="27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13" fillId="0" borderId="25" xfId="0" applyFont="1" applyBorder="1" applyAlignment="1">
      <alignment/>
    </xf>
    <xf numFmtId="38" fontId="5" fillId="0" borderId="0" xfId="0" applyNumberFormat="1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8" fontId="0" fillId="0" borderId="15" xfId="0" applyNumberForma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9" fontId="0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43" fontId="10" fillId="34" borderId="0" xfId="42" applyFont="1" applyFill="1" applyBorder="1" applyAlignment="1">
      <alignment/>
    </xf>
    <xf numFmtId="38" fontId="6" fillId="34" borderId="0" xfId="0" applyNumberFormat="1" applyFont="1" applyFill="1" applyBorder="1" applyAlignment="1">
      <alignment/>
    </xf>
    <xf numFmtId="38" fontId="7" fillId="34" borderId="0" xfId="0" applyNumberFormat="1" applyFont="1" applyFill="1" applyBorder="1" applyAlignment="1">
      <alignment horizontal="center"/>
    </xf>
    <xf numFmtId="38" fontId="0" fillId="34" borderId="0" xfId="42" applyNumberFormat="1" applyFill="1" applyAlignment="1">
      <alignment/>
    </xf>
    <xf numFmtId="38" fontId="0" fillId="34" borderId="0" xfId="0" applyNumberFormat="1" applyFill="1" applyAlignment="1">
      <alignment/>
    </xf>
    <xf numFmtId="43" fontId="11" fillId="34" borderId="0" xfId="42" applyFont="1" applyFill="1" applyBorder="1" applyAlignment="1">
      <alignment/>
    </xf>
    <xf numFmtId="43" fontId="5" fillId="34" borderId="0" xfId="42" applyFont="1" applyFill="1" applyBorder="1" applyAlignment="1">
      <alignment/>
    </xf>
    <xf numFmtId="170" fontId="6" fillId="34" borderId="0" xfId="42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1" fontId="52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 horizontal="center"/>
    </xf>
    <xf numFmtId="38" fontId="0" fillId="0" borderId="0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/>
    </xf>
    <xf numFmtId="0" fontId="0" fillId="33" borderId="0" xfId="0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wrapText="1"/>
    </xf>
    <xf numFmtId="0" fontId="0" fillId="33" borderId="0" xfId="0" applyFont="1" applyFill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8" fontId="5" fillId="0" borderId="18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5" xfId="0" applyFont="1" applyFill="1" applyBorder="1" applyAlignment="1">
      <alignment horizontal="left"/>
    </xf>
    <xf numFmtId="38" fontId="0" fillId="0" borderId="0" xfId="0" applyNumberFormat="1" applyFont="1" applyAlignment="1">
      <alignment/>
    </xf>
    <xf numFmtId="0" fontId="0" fillId="0" borderId="15" xfId="0" applyNumberFormat="1" applyFont="1" applyFill="1" applyBorder="1" applyAlignment="1">
      <alignment horizontal="center"/>
    </xf>
    <xf numFmtId="38" fontId="0" fillId="0" borderId="0" xfId="0" applyNumberFormat="1" applyFont="1" applyBorder="1" applyAlignment="1">
      <alignment horizontal="left"/>
    </xf>
    <xf numFmtId="0" fontId="0" fillId="0" borderId="31" xfId="0" applyBorder="1" applyAlignment="1">
      <alignment/>
    </xf>
    <xf numFmtId="0" fontId="5" fillId="0" borderId="25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13" fillId="0" borderId="25" xfId="0" applyFont="1" applyBorder="1" applyAlignment="1">
      <alignment horizontal="left"/>
    </xf>
    <xf numFmtId="38" fontId="0" fillId="0" borderId="0" xfId="0" applyNumberFormat="1" applyFont="1" applyFill="1" applyBorder="1" applyAlignment="1">
      <alignment horizontal="center"/>
    </xf>
    <xf numFmtId="38" fontId="0" fillId="33" borderId="0" xfId="0" applyNumberFormat="1" applyFont="1" applyFill="1" applyBorder="1" applyAlignment="1">
      <alignment/>
    </xf>
    <xf numFmtId="43" fontId="12" fillId="0" borderId="14" xfId="42" applyFont="1" applyFill="1" applyBorder="1" applyAlignment="1">
      <alignment/>
    </xf>
    <xf numFmtId="38" fontId="15" fillId="0" borderId="0" xfId="0" applyNumberFormat="1" applyFont="1" applyFill="1" applyBorder="1" applyAlignment="1">
      <alignment/>
    </xf>
    <xf numFmtId="38" fontId="16" fillId="0" borderId="15" xfId="0" applyNumberFormat="1" applyFont="1" applyFill="1" applyBorder="1" applyAlignment="1">
      <alignment horizontal="center"/>
    </xf>
    <xf numFmtId="38" fontId="12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42" applyNumberFormat="1" applyFill="1" applyAlignment="1">
      <alignment/>
    </xf>
    <xf numFmtId="38" fontId="0" fillId="0" borderId="0" xfId="42" applyNumberFormat="1" applyFill="1" applyAlignment="1">
      <alignment horizontal="left"/>
    </xf>
    <xf numFmtId="38" fontId="0" fillId="0" borderId="0" xfId="42" applyNumberFormat="1" applyFill="1" applyAlignment="1">
      <alignment/>
    </xf>
    <xf numFmtId="38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38" fontId="0" fillId="0" borderId="0" xfId="0" applyNumberFormat="1" applyFill="1" applyAlignment="1">
      <alignment horizontal="right"/>
    </xf>
    <xf numFmtId="0" fontId="0" fillId="0" borderId="0" xfId="42" applyNumberFormat="1" applyFill="1" applyAlignment="1">
      <alignment horizontal="right"/>
    </xf>
    <xf numFmtId="38" fontId="0" fillId="0" borderId="0" xfId="42" applyNumberFormat="1" applyFill="1" applyAlignment="1">
      <alignment horizontal="right"/>
    </xf>
    <xf numFmtId="0" fontId="0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3" fontId="9" fillId="0" borderId="0" xfId="42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38" fontId="8" fillId="0" borderId="0" xfId="0" applyNumberFormat="1" applyFont="1" applyFill="1" applyBorder="1" applyAlignment="1">
      <alignment horizontal="center"/>
    </xf>
    <xf numFmtId="38" fontId="0" fillId="0" borderId="0" xfId="42" applyNumberFormat="1" applyBorder="1" applyAlignment="1">
      <alignment/>
    </xf>
    <xf numFmtId="38" fontId="0" fillId="0" borderId="0" xfId="0" applyNumberFormat="1" applyBorder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35" borderId="0" xfId="0" applyNumberFormat="1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38" fontId="0" fillId="33" borderId="0" xfId="0" applyNumberFormat="1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/>
    </xf>
    <xf numFmtId="0" fontId="0" fillId="0" borderId="18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3"/>
  <sheetViews>
    <sheetView tabSelected="1" zoomScale="80" zoomScaleNormal="80" zoomScalePageLayoutView="0" workbookViewId="0" topLeftCell="A145">
      <selection activeCell="I207" sqref="I207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6.8515625" style="0" customWidth="1"/>
    <col min="4" max="5" width="9.8515625" style="0" customWidth="1"/>
    <col min="6" max="8" width="11.140625" style="0" customWidth="1"/>
    <col min="10" max="10" width="5.8515625" style="0" customWidth="1"/>
    <col min="11" max="11" width="14.28125" style="0" customWidth="1"/>
    <col min="12" max="12" width="13.28125" style="0" customWidth="1"/>
    <col min="13" max="13" width="10.28125" style="0" customWidth="1"/>
    <col min="14" max="14" width="16.28125" style="0" customWidth="1"/>
    <col min="15" max="15" width="11.57421875" style="0" customWidth="1"/>
    <col min="16" max="19" width="11.7109375" style="0" customWidth="1"/>
    <col min="20" max="20" width="11.00390625" style="0" customWidth="1"/>
    <col min="21" max="21" width="11.140625" style="0" customWidth="1"/>
    <col min="25" max="29" width="11.28125" style="0" customWidth="1"/>
  </cols>
  <sheetData>
    <row r="1" spans="1:9" ht="20.25">
      <c r="A1" s="1" t="s">
        <v>118</v>
      </c>
      <c r="B1" s="2"/>
      <c r="C1" s="2"/>
      <c r="D1" s="14"/>
      <c r="E1" s="14"/>
      <c r="F1" s="14"/>
      <c r="G1" s="14"/>
      <c r="H1" s="13"/>
      <c r="I1" s="28"/>
    </row>
    <row r="2" spans="1:9" ht="20.25">
      <c r="A2" s="1" t="s">
        <v>1</v>
      </c>
      <c r="B2" s="2"/>
      <c r="C2" s="2"/>
      <c r="D2" s="14"/>
      <c r="E2" s="33"/>
      <c r="F2" s="14"/>
      <c r="G2" s="14"/>
      <c r="H2" s="13"/>
      <c r="I2" s="28"/>
    </row>
    <row r="3" spans="1:9" ht="20.25">
      <c r="A3" s="6"/>
      <c r="B3" s="7"/>
      <c r="C3" s="8" t="s">
        <v>6</v>
      </c>
      <c r="D3" s="7"/>
      <c r="E3" s="7"/>
      <c r="F3" s="7"/>
      <c r="G3" s="9"/>
      <c r="H3" s="54"/>
      <c r="I3" s="28"/>
    </row>
    <row r="4" spans="1:9" ht="12.75">
      <c r="A4" s="10"/>
      <c r="B4" s="11"/>
      <c r="C4" s="12"/>
      <c r="D4" s="8" t="s">
        <v>84</v>
      </c>
      <c r="E4" s="8" t="s">
        <v>83</v>
      </c>
      <c r="F4" s="8" t="s">
        <v>107</v>
      </c>
      <c r="G4" s="8" t="s">
        <v>108</v>
      </c>
      <c r="H4" s="8" t="s">
        <v>109</v>
      </c>
      <c r="I4" s="28"/>
    </row>
    <row r="5" spans="1:11" ht="12.75">
      <c r="A5" s="10"/>
      <c r="B5" s="11"/>
      <c r="C5" s="12"/>
      <c r="D5" s="34"/>
      <c r="E5" s="34"/>
      <c r="F5" s="34"/>
      <c r="G5" s="34"/>
      <c r="H5" s="53"/>
      <c r="I5" s="28"/>
      <c r="J5" s="119"/>
      <c r="K5" s="50" t="s">
        <v>125</v>
      </c>
    </row>
    <row r="6" spans="1:9" ht="12.75">
      <c r="A6" s="17" t="s">
        <v>3</v>
      </c>
      <c r="B6" s="11"/>
      <c r="C6" s="12"/>
      <c r="D6" s="16"/>
      <c r="E6" s="16"/>
      <c r="F6" s="16"/>
      <c r="G6" s="16"/>
      <c r="H6" s="23"/>
      <c r="I6" s="28"/>
    </row>
    <row r="7" spans="1:10" ht="12.75">
      <c r="A7" s="17"/>
      <c r="B7" s="18" t="s">
        <v>48</v>
      </c>
      <c r="C7" s="19">
        <v>1</v>
      </c>
      <c r="D7" s="72">
        <f>O85</f>
        <v>163000</v>
      </c>
      <c r="E7" s="20">
        <f>P85</f>
        <v>343500</v>
      </c>
      <c r="F7" s="20">
        <f>Q85</f>
        <v>474500</v>
      </c>
      <c r="G7" s="20">
        <f>R85</f>
        <v>605500</v>
      </c>
      <c r="H7" s="20">
        <f>S85</f>
        <v>655000</v>
      </c>
      <c r="I7" s="4"/>
      <c r="J7" s="50" t="s">
        <v>93</v>
      </c>
    </row>
    <row r="8" spans="1:15" ht="12.75">
      <c r="A8" s="17"/>
      <c r="B8" s="18"/>
      <c r="C8" s="19"/>
      <c r="D8" s="20"/>
      <c r="E8" s="20"/>
      <c r="F8" s="20"/>
      <c r="G8" s="20"/>
      <c r="H8" s="20"/>
      <c r="I8" s="4"/>
      <c r="J8" s="13"/>
      <c r="K8" s="155" t="s">
        <v>89</v>
      </c>
      <c r="L8" s="13"/>
      <c r="M8" s="13"/>
      <c r="N8" s="13"/>
      <c r="O8" s="13"/>
    </row>
    <row r="9" spans="1:11" ht="12.75">
      <c r="A9" s="17" t="s">
        <v>2</v>
      </c>
      <c r="B9" s="35" t="s">
        <v>119</v>
      </c>
      <c r="C9" s="19"/>
      <c r="D9" s="23"/>
      <c r="E9" s="23"/>
      <c r="F9" s="23"/>
      <c r="G9" s="23"/>
      <c r="H9" s="23"/>
      <c r="I9" s="4"/>
      <c r="K9" s="50" t="s">
        <v>90</v>
      </c>
    </row>
    <row r="10" spans="1:11" ht="12.75">
      <c r="A10" s="17" t="s">
        <v>120</v>
      </c>
      <c r="B10" s="18"/>
      <c r="C10" s="19">
        <v>2</v>
      </c>
      <c r="D10" s="23"/>
      <c r="E10" s="23"/>
      <c r="F10" s="23"/>
      <c r="G10" s="23"/>
      <c r="H10" s="23"/>
      <c r="I10" s="4"/>
      <c r="K10" s="50" t="s">
        <v>106</v>
      </c>
    </row>
    <row r="11" spans="1:9" ht="12.75">
      <c r="A11" s="17"/>
      <c r="B11" s="18" t="s">
        <v>71</v>
      </c>
      <c r="C11" s="193"/>
      <c r="D11" s="20">
        <f>O93</f>
        <v>67200</v>
      </c>
      <c r="E11" s="20">
        <f>P93</f>
        <v>112000</v>
      </c>
      <c r="F11" s="20">
        <f>Q93</f>
        <v>112000</v>
      </c>
      <c r="G11" s="20">
        <f>R93</f>
        <v>112000</v>
      </c>
      <c r="H11" s="20">
        <f>S93</f>
        <v>112000</v>
      </c>
      <c r="I11" s="4"/>
    </row>
    <row r="12" spans="1:10" ht="12.75">
      <c r="A12" s="17"/>
      <c r="B12" s="18" t="s">
        <v>72</v>
      </c>
      <c r="C12" s="19"/>
      <c r="D12" s="20">
        <f>O96</f>
        <v>0</v>
      </c>
      <c r="E12" s="20">
        <f>P96</f>
        <v>8000</v>
      </c>
      <c r="F12" s="20">
        <f>Q96</f>
        <v>12000</v>
      </c>
      <c r="G12" s="20">
        <f>R96</f>
        <v>16000</v>
      </c>
      <c r="H12" s="20">
        <f>S96</f>
        <v>20000</v>
      </c>
      <c r="I12" s="4"/>
      <c r="J12" s="50" t="s">
        <v>92</v>
      </c>
    </row>
    <row r="13" spans="1:11" ht="12.75">
      <c r="A13" s="17"/>
      <c r="B13" s="50" t="s">
        <v>73</v>
      </c>
      <c r="C13" s="19"/>
      <c r="D13" s="20">
        <f>O99</f>
        <v>0</v>
      </c>
      <c r="E13" s="20">
        <f>P99</f>
        <v>8000</v>
      </c>
      <c r="F13" s="20">
        <f>Q99</f>
        <v>12000</v>
      </c>
      <c r="G13" s="20">
        <f>R99</f>
        <v>16000</v>
      </c>
      <c r="H13" s="20">
        <f>S99</f>
        <v>20000</v>
      </c>
      <c r="I13" s="4"/>
      <c r="K13" s="50" t="s">
        <v>91</v>
      </c>
    </row>
    <row r="14" spans="1:9" ht="12.75">
      <c r="A14" s="17"/>
      <c r="B14" s="50" t="s">
        <v>74</v>
      </c>
      <c r="C14" s="19"/>
      <c r="D14" s="20">
        <f>O104</f>
        <v>8150</v>
      </c>
      <c r="E14" s="20">
        <f>P104</f>
        <v>17175</v>
      </c>
      <c r="F14" s="20">
        <f>Q104</f>
        <v>23725</v>
      </c>
      <c r="G14" s="20">
        <f>R104</f>
        <v>30275</v>
      </c>
      <c r="H14" s="20">
        <f>S104</f>
        <v>32750</v>
      </c>
      <c r="I14" s="4"/>
    </row>
    <row r="15" spans="1:9" ht="12.75">
      <c r="A15" s="17"/>
      <c r="B15" s="18" t="s">
        <v>56</v>
      </c>
      <c r="C15" s="19">
        <v>5</v>
      </c>
      <c r="D15" s="20">
        <f>+O144</f>
        <v>0</v>
      </c>
      <c r="E15" s="20">
        <f>+P144</f>
        <v>8000</v>
      </c>
      <c r="F15" s="20">
        <f>+Q144</f>
        <v>12000</v>
      </c>
      <c r="G15" s="20">
        <f>+R144</f>
        <v>16000</v>
      </c>
      <c r="H15" s="20">
        <f>+S144</f>
        <v>20000</v>
      </c>
      <c r="I15" s="4"/>
    </row>
    <row r="16" spans="1:20" ht="12.75">
      <c r="A16" s="17" t="s">
        <v>2</v>
      </c>
      <c r="B16" s="35" t="s">
        <v>7</v>
      </c>
      <c r="C16" s="19"/>
      <c r="D16" s="20"/>
      <c r="E16" s="20"/>
      <c r="F16" s="20"/>
      <c r="G16" s="20"/>
      <c r="H16" s="20"/>
      <c r="I16" s="4"/>
      <c r="J16" s="188" t="s">
        <v>124</v>
      </c>
      <c r="K16" s="42"/>
      <c r="L16" s="15" t="s">
        <v>84</v>
      </c>
      <c r="M16" s="15" t="s">
        <v>83</v>
      </c>
      <c r="N16" s="15" t="s">
        <v>107</v>
      </c>
      <c r="O16" s="15" t="s">
        <v>108</v>
      </c>
      <c r="P16" s="15" t="s">
        <v>109</v>
      </c>
      <c r="R16" s="42"/>
      <c r="S16" s="42"/>
      <c r="T16" s="42"/>
    </row>
    <row r="17" spans="1:16" ht="12.75">
      <c r="A17" s="22" t="s">
        <v>121</v>
      </c>
      <c r="B17" s="18"/>
      <c r="C17" s="19"/>
      <c r="D17" s="20"/>
      <c r="E17" s="20"/>
      <c r="F17" s="20"/>
      <c r="G17" s="20"/>
      <c r="H17" s="23"/>
      <c r="I17" s="4"/>
      <c r="J17" s="189" t="s">
        <v>126</v>
      </c>
      <c r="K17" s="84"/>
      <c r="L17" s="190">
        <v>20</v>
      </c>
      <c r="M17" s="190">
        <v>30</v>
      </c>
      <c r="N17" s="190">
        <v>40</v>
      </c>
      <c r="O17" s="190">
        <v>50</v>
      </c>
      <c r="P17" s="190">
        <v>50</v>
      </c>
    </row>
    <row r="18" spans="1:15" ht="12.75">
      <c r="A18" s="22"/>
      <c r="B18" s="18" t="s">
        <v>13</v>
      </c>
      <c r="C18" s="19">
        <v>6</v>
      </c>
      <c r="D18" s="20">
        <f>+O176</f>
        <v>12312</v>
      </c>
      <c r="E18" s="20">
        <f>+P176</f>
        <v>13296.96</v>
      </c>
      <c r="F18" s="20">
        <f>+Q176</f>
        <v>14360.7168</v>
      </c>
      <c r="G18" s="20">
        <f>+R176</f>
        <v>27821.574144000002</v>
      </c>
      <c r="H18" s="20">
        <f>+S176</f>
        <v>30047.300075520005</v>
      </c>
      <c r="I18" s="4"/>
      <c r="J18" s="11"/>
      <c r="K18" s="189"/>
      <c r="L18" s="42"/>
      <c r="M18" s="42"/>
      <c r="N18" s="42"/>
      <c r="O18" s="42"/>
    </row>
    <row r="19" spans="1:20" ht="12.75">
      <c r="A19" s="22"/>
      <c r="B19" s="18" t="s">
        <v>54</v>
      </c>
      <c r="C19" s="19"/>
      <c r="D19" s="74">
        <v>10000</v>
      </c>
      <c r="E19" s="74">
        <v>20000</v>
      </c>
      <c r="F19" s="74">
        <v>30000</v>
      </c>
      <c r="G19" s="74">
        <v>40000</v>
      </c>
      <c r="H19" s="75">
        <v>40000</v>
      </c>
      <c r="I19" s="4"/>
      <c r="K19" s="39"/>
      <c r="L19" s="42"/>
      <c r="M19" s="42"/>
      <c r="N19" s="42"/>
      <c r="O19" s="59"/>
      <c r="P19" s="44"/>
      <c r="Q19" s="44"/>
      <c r="R19" s="44"/>
      <c r="S19" s="44"/>
      <c r="T19" s="44"/>
    </row>
    <row r="20" spans="1:20" ht="12.75">
      <c r="A20" s="22"/>
      <c r="B20" s="18" t="s">
        <v>70</v>
      </c>
      <c r="C20" s="19">
        <v>3</v>
      </c>
      <c r="D20" s="72">
        <f>(O117)</f>
        <v>22400</v>
      </c>
      <c r="E20" s="72">
        <f>(P117)</f>
        <v>20400</v>
      </c>
      <c r="F20" s="72">
        <f>(Q117)</f>
        <v>18400</v>
      </c>
      <c r="G20" s="72">
        <f>(R117)</f>
        <v>0</v>
      </c>
      <c r="H20" s="116"/>
      <c r="I20" s="4"/>
      <c r="K20" s="188"/>
      <c r="L20" s="42"/>
      <c r="M20" s="42"/>
      <c r="N20" s="42"/>
      <c r="O20" s="58"/>
      <c r="P20" s="44"/>
      <c r="Q20" s="44"/>
      <c r="R20" s="44"/>
      <c r="S20" s="44"/>
      <c r="T20" s="62"/>
    </row>
    <row r="21" spans="1:9" ht="12.75">
      <c r="A21" s="22"/>
      <c r="B21" s="18" t="s">
        <v>41</v>
      </c>
      <c r="C21" s="19">
        <f>+J120</f>
        <v>4</v>
      </c>
      <c r="D21" s="20">
        <f>+O132*12</f>
        <v>0</v>
      </c>
      <c r="E21" s="20">
        <f>+P132*12</f>
        <v>0</v>
      </c>
      <c r="F21" s="20">
        <f>+Q132*12</f>
        <v>0</v>
      </c>
      <c r="G21" s="20">
        <f>+R132*12</f>
        <v>0</v>
      </c>
      <c r="H21" s="20">
        <f>+S132*12</f>
        <v>0</v>
      </c>
      <c r="I21" s="4"/>
    </row>
    <row r="22" spans="1:9" ht="12.75">
      <c r="A22" s="22"/>
      <c r="B22" s="18" t="s">
        <v>42</v>
      </c>
      <c r="C22" s="36"/>
      <c r="D22" s="73">
        <v>3000</v>
      </c>
      <c r="E22" s="73">
        <v>3000</v>
      </c>
      <c r="F22" s="73">
        <v>3000</v>
      </c>
      <c r="G22" s="73">
        <v>3000</v>
      </c>
      <c r="H22" s="73">
        <v>3000</v>
      </c>
      <c r="I22" s="4"/>
    </row>
    <row r="23" spans="1:8" ht="12.75">
      <c r="A23" s="22"/>
      <c r="B23" s="18" t="s">
        <v>14</v>
      </c>
      <c r="C23" s="156">
        <v>8</v>
      </c>
      <c r="D23" s="72">
        <f>O200</f>
        <v>1630</v>
      </c>
      <c r="E23" s="72">
        <f>P200</f>
        <v>3435</v>
      </c>
      <c r="F23" s="72">
        <f>Q200</f>
        <v>4745</v>
      </c>
      <c r="G23" s="72">
        <f>R200</f>
        <v>6055</v>
      </c>
      <c r="H23" s="72">
        <f>S200</f>
        <v>6550</v>
      </c>
    </row>
    <row r="24" spans="1:8" ht="12.75">
      <c r="A24" s="22"/>
      <c r="B24" s="25" t="s">
        <v>133</v>
      </c>
      <c r="C24" s="19">
        <v>7</v>
      </c>
      <c r="D24" s="20">
        <f>+O196</f>
        <v>2240</v>
      </c>
      <c r="E24" s="20">
        <f>+P196</f>
        <v>4280</v>
      </c>
      <c r="F24" s="20">
        <f>+Q196</f>
        <v>6120</v>
      </c>
      <c r="G24" s="20">
        <f>+R196</f>
        <v>6120</v>
      </c>
      <c r="H24" s="20">
        <f>+S196</f>
        <v>6120</v>
      </c>
    </row>
    <row r="25" spans="1:8" ht="12.75">
      <c r="A25" s="22"/>
      <c r="B25" s="25"/>
      <c r="C25" s="19"/>
      <c r="D25" s="20"/>
      <c r="E25" s="20"/>
      <c r="F25" s="20"/>
      <c r="G25" s="20"/>
      <c r="H25" s="23"/>
    </row>
    <row r="26" spans="1:8" ht="13.5" thickBot="1">
      <c r="A26" s="17"/>
      <c r="B26" s="24"/>
      <c r="C26" s="19"/>
      <c r="D26" s="21">
        <f>+SUM(D10:D25)</f>
        <v>126932</v>
      </c>
      <c r="E26" s="21">
        <f>+SUM(E10:E25)</f>
        <v>217586.96</v>
      </c>
      <c r="F26" s="21">
        <f>+SUM(F10:F25)</f>
        <v>248350.7168</v>
      </c>
      <c r="G26" s="21">
        <f>+SUM(G10:G25)</f>
        <v>273271.574144</v>
      </c>
      <c r="H26" s="21">
        <f>+SUM(H10:H25)</f>
        <v>290467.30007552</v>
      </c>
    </row>
    <row r="27" spans="1:8" ht="13.5" thickTop="1">
      <c r="A27" s="17"/>
      <c r="B27" s="25"/>
      <c r="C27" s="19"/>
      <c r="D27" s="20"/>
      <c r="E27" s="20"/>
      <c r="F27" s="20"/>
      <c r="G27" s="20"/>
      <c r="H27" s="23"/>
    </row>
    <row r="28" spans="1:8" ht="15.75">
      <c r="A28" s="164" t="s">
        <v>8</v>
      </c>
      <c r="B28" s="165"/>
      <c r="C28" s="166"/>
      <c r="D28" s="167">
        <f>+D7-D26</f>
        <v>36068</v>
      </c>
      <c r="E28" s="167">
        <f>+E7-E26</f>
        <v>125913.04000000001</v>
      </c>
      <c r="F28" s="167">
        <f>+F7-F26</f>
        <v>226149.2832</v>
      </c>
      <c r="G28" s="167">
        <f>+G7-G26</f>
        <v>332228.425856</v>
      </c>
      <c r="H28" s="167">
        <f>+H7-H26</f>
        <v>364532.69992448</v>
      </c>
    </row>
    <row r="29" spans="1:8" ht="12.75">
      <c r="A29" s="55"/>
      <c r="B29" s="56"/>
      <c r="C29" s="27"/>
      <c r="D29" s="57"/>
      <c r="E29" s="57"/>
      <c r="F29" s="57"/>
      <c r="G29" s="57"/>
      <c r="H29" s="53"/>
    </row>
    <row r="30" spans="1:8" ht="12.75">
      <c r="A30" s="183"/>
      <c r="B30" s="184"/>
      <c r="C30" s="185"/>
      <c r="D30" s="186"/>
      <c r="E30" s="186"/>
      <c r="F30" s="186"/>
      <c r="G30" s="186"/>
      <c r="H30" s="187"/>
    </row>
    <row r="31" spans="1:8" ht="12.75">
      <c r="A31" s="29"/>
      <c r="B31" s="26"/>
      <c r="C31" s="31"/>
      <c r="D31" s="30"/>
      <c r="E31" s="30"/>
      <c r="F31" s="30"/>
      <c r="G31" s="30"/>
      <c r="H31" s="13"/>
    </row>
    <row r="32" spans="1:8" ht="12.75">
      <c r="A32" s="120" t="s">
        <v>132</v>
      </c>
      <c r="B32" s="121"/>
      <c r="C32" s="122"/>
      <c r="D32" s="191" t="s">
        <v>84</v>
      </c>
      <c r="E32" s="191" t="s">
        <v>83</v>
      </c>
      <c r="F32" s="191" t="s">
        <v>107</v>
      </c>
      <c r="G32" s="191" t="s">
        <v>108</v>
      </c>
      <c r="H32" s="191" t="s">
        <v>109</v>
      </c>
    </row>
    <row r="33" spans="1:10" ht="12.75">
      <c r="A33" s="125"/>
      <c r="B33" s="121"/>
      <c r="C33" s="122"/>
      <c r="D33" s="123"/>
      <c r="E33" s="123"/>
      <c r="F33" s="123"/>
      <c r="G33" s="123"/>
      <c r="H33" s="124"/>
      <c r="I33" s="4"/>
      <c r="J33" s="5"/>
    </row>
    <row r="34" spans="1:10" ht="12.75">
      <c r="A34" s="126"/>
      <c r="B34" s="121" t="s">
        <v>45</v>
      </c>
      <c r="C34" s="122"/>
      <c r="D34" s="127">
        <f>((D7)-(D11+D12+D13+D14+D15))/D7</f>
        <v>0.5377300613496933</v>
      </c>
      <c r="E34" s="127">
        <f>((E7)-(E11+E12+E13+E14+E15))/E7</f>
        <v>0.5540756914119359</v>
      </c>
      <c r="F34" s="127">
        <f>((F7)-(F11+F12+F13+F14+F15))/F7</f>
        <v>0.6380927291886196</v>
      </c>
      <c r="G34" s="127">
        <f>((G7)-(G11+G12+G13+G14+G15))/G7</f>
        <v>0.685755573905863</v>
      </c>
      <c r="H34" s="127">
        <f>((H7)-(H11+H12+H13+H14+H15))/H7</f>
        <v>0.6874045801526718</v>
      </c>
      <c r="I34" s="4"/>
      <c r="J34" s="5"/>
    </row>
    <row r="35" spans="1:10" ht="12.75">
      <c r="A35" s="128"/>
      <c r="B35" s="129"/>
      <c r="C35" s="130"/>
      <c r="D35" s="123"/>
      <c r="E35" s="123"/>
      <c r="F35" s="123"/>
      <c r="G35" s="123"/>
      <c r="H35" s="124"/>
      <c r="I35" s="4"/>
      <c r="J35" s="5"/>
    </row>
    <row r="36" spans="1:10" ht="12.75">
      <c r="A36" s="128"/>
      <c r="B36" s="131" t="s">
        <v>46</v>
      </c>
      <c r="C36" s="132"/>
      <c r="D36" s="127">
        <f>D28/D7</f>
        <v>0.2212760736196319</v>
      </c>
      <c r="E36" s="127">
        <f>E28/E7</f>
        <v>0.3665590684133916</v>
      </c>
      <c r="F36" s="127">
        <f>F28/F7</f>
        <v>0.4766054440463646</v>
      </c>
      <c r="G36" s="127">
        <f>G28/G7</f>
        <v>0.5486844357654831</v>
      </c>
      <c r="H36" s="127">
        <f>H28/H7</f>
        <v>0.556538473167145</v>
      </c>
      <c r="I36" s="4"/>
      <c r="J36" s="5"/>
    </row>
    <row r="37" spans="1:10" ht="12.75">
      <c r="A37" s="125"/>
      <c r="B37" s="121"/>
      <c r="C37" s="122"/>
      <c r="D37" s="123"/>
      <c r="E37" s="123"/>
      <c r="F37" s="123"/>
      <c r="G37" s="129"/>
      <c r="H37" s="124"/>
      <c r="I37" s="4"/>
      <c r="J37" s="5"/>
    </row>
    <row r="38" spans="1:10" ht="12.75">
      <c r="A38" s="125"/>
      <c r="B38" s="121" t="s">
        <v>128</v>
      </c>
      <c r="C38" s="132"/>
      <c r="D38" s="133">
        <f>D42/(D44-D43)</f>
        <v>15.908745247148289</v>
      </c>
      <c r="E38" s="133">
        <f>E42/(E44-E43)</f>
        <v>15.563879791254273</v>
      </c>
      <c r="F38" s="133">
        <f>F42/(F44-F43)</f>
        <v>16.544962821666367</v>
      </c>
      <c r="G38" s="133">
        <f>G42/(G44-G43)</f>
        <v>17.000321589346772</v>
      </c>
      <c r="H38" s="133">
        <f>H42/(H44-H43)</f>
        <v>17.20058485473457</v>
      </c>
      <c r="I38" s="4"/>
      <c r="J38" s="5"/>
    </row>
    <row r="39" spans="1:10" ht="12.75">
      <c r="A39" s="126"/>
      <c r="B39" s="121"/>
      <c r="C39" s="132"/>
      <c r="D39" s="129"/>
      <c r="E39" s="129"/>
      <c r="F39" s="134"/>
      <c r="G39" s="129"/>
      <c r="H39" s="129"/>
      <c r="I39" s="4"/>
      <c r="J39" s="5"/>
    </row>
    <row r="40" spans="1:10" s="168" customFormat="1" ht="12.75">
      <c r="A40" s="29"/>
      <c r="B40" s="26"/>
      <c r="C40" s="175"/>
      <c r="F40" s="180"/>
      <c r="I40" s="181"/>
      <c r="J40" s="182"/>
    </row>
    <row r="41" spans="1:10" s="168" customFormat="1" ht="12.75">
      <c r="A41" s="29"/>
      <c r="B41" s="26"/>
      <c r="C41" s="175"/>
      <c r="F41" s="180"/>
      <c r="I41" s="181"/>
      <c r="J41" s="182"/>
    </row>
    <row r="42" spans="1:10" ht="12.75">
      <c r="A42" s="67"/>
      <c r="B42" s="174" t="s">
        <v>76</v>
      </c>
      <c r="C42" s="175"/>
      <c r="D42" s="176">
        <f>(D11+D18+D19+D20+D21+D22+D24)</f>
        <v>117152</v>
      </c>
      <c r="E42" s="176">
        <f>(E11+E18+E19+E20+E21+E22+E24)</f>
        <v>172976.96</v>
      </c>
      <c r="F42" s="176">
        <f>(F11+F18+F19+F20+F21+F22+F24)</f>
        <v>183880.7168</v>
      </c>
      <c r="G42" s="176">
        <f>(G11+G18+G19+G20+G21+G22+G24)</f>
        <v>188941.574144</v>
      </c>
      <c r="H42" s="176">
        <f>(H11+H18+H19+H20+H21+H22+H24)</f>
        <v>191167.30007552</v>
      </c>
      <c r="I42" s="4"/>
      <c r="J42" s="5"/>
    </row>
    <row r="43" spans="1:10" ht="12.75">
      <c r="A43" s="67"/>
      <c r="B43" s="177" t="s">
        <v>77</v>
      </c>
      <c r="C43" s="31"/>
      <c r="D43" s="178">
        <f>(M104*R62)+(L200*R62)</f>
        <v>786</v>
      </c>
      <c r="E43" s="178">
        <f>N96+N99+(M104*R62)+N138+(L200*R62)</f>
        <v>1986</v>
      </c>
      <c r="F43" s="178">
        <f>N96+N99+(M104*R62)+N138+(L200*R62)</f>
        <v>1986</v>
      </c>
      <c r="G43" s="178">
        <f>N96+N99+(M104*R62)+N138+(L200*R62)</f>
        <v>1986</v>
      </c>
      <c r="H43" s="178">
        <f>N96+N99+(M104*R62)+N138+(L200*R62)</f>
        <v>1986</v>
      </c>
      <c r="I43" s="4"/>
      <c r="J43" s="5"/>
    </row>
    <row r="44" spans="1:10" ht="12.75">
      <c r="A44" s="67"/>
      <c r="B44" s="179" t="s">
        <v>127</v>
      </c>
      <c r="C44" s="31"/>
      <c r="D44" s="176">
        <f>O62</f>
        <v>8150</v>
      </c>
      <c r="E44" s="176">
        <f>R62</f>
        <v>13100</v>
      </c>
      <c r="F44" s="176">
        <f>R62</f>
        <v>13100</v>
      </c>
      <c r="G44" s="176">
        <f>R62</f>
        <v>13100</v>
      </c>
      <c r="H44" s="176">
        <f>R62</f>
        <v>13100</v>
      </c>
      <c r="I44" s="4"/>
      <c r="J44" s="5"/>
    </row>
    <row r="45" spans="1:10" ht="12.75">
      <c r="A45" s="67"/>
      <c r="B45" s="168"/>
      <c r="C45" s="31"/>
      <c r="D45" s="169"/>
      <c r="E45" s="170"/>
      <c r="F45" s="171"/>
      <c r="G45" s="171"/>
      <c r="H45" s="172"/>
      <c r="I45" s="4"/>
      <c r="J45" s="5"/>
    </row>
    <row r="46" spans="1:10" ht="12.75">
      <c r="A46" s="67"/>
      <c r="B46" s="168"/>
      <c r="C46" s="31"/>
      <c r="D46" s="169"/>
      <c r="E46" s="170"/>
      <c r="F46" s="171"/>
      <c r="G46" s="171"/>
      <c r="H46" s="172"/>
      <c r="I46" s="4"/>
      <c r="J46" s="5"/>
    </row>
    <row r="47" spans="1:10" ht="12.75">
      <c r="A47" s="67"/>
      <c r="B47" s="168"/>
      <c r="C47" s="31"/>
      <c r="D47" s="169"/>
      <c r="E47" s="170"/>
      <c r="F47" s="171"/>
      <c r="G47" s="171"/>
      <c r="H47" s="172"/>
      <c r="I47" s="4"/>
      <c r="J47" s="5"/>
    </row>
    <row r="48" spans="1:10" ht="13.5" thickBot="1">
      <c r="A48" s="32"/>
      <c r="C48" s="31"/>
      <c r="D48" s="30"/>
      <c r="E48" s="30"/>
      <c r="F48" s="30"/>
      <c r="G48" s="30"/>
      <c r="H48" s="13"/>
      <c r="I48" s="4"/>
      <c r="J48" s="5"/>
    </row>
    <row r="49" spans="1:20" ht="15.75">
      <c r="A49" s="32"/>
      <c r="C49" s="3"/>
      <c r="H49" s="13"/>
      <c r="I49" s="4"/>
      <c r="J49" s="76" t="s">
        <v>17</v>
      </c>
      <c r="K49" s="77"/>
      <c r="L49" s="77"/>
      <c r="M49" s="77"/>
      <c r="N49" s="77"/>
      <c r="O49" s="77"/>
      <c r="P49" s="77"/>
      <c r="Q49" s="77"/>
      <c r="R49" s="77"/>
      <c r="S49" s="77"/>
      <c r="T49" s="78"/>
    </row>
    <row r="50" spans="8:29" ht="12.75">
      <c r="H50" s="13"/>
      <c r="I50" s="4"/>
      <c r="J50" s="79"/>
      <c r="K50" s="42"/>
      <c r="L50" s="42"/>
      <c r="M50" s="42"/>
      <c r="N50" s="42"/>
      <c r="O50" s="42"/>
      <c r="P50" s="42"/>
      <c r="Q50" s="42"/>
      <c r="R50" s="42"/>
      <c r="S50" s="42"/>
      <c r="T50" s="80"/>
      <c r="U50" s="4"/>
      <c r="V50" s="4"/>
      <c r="W50" s="4"/>
      <c r="X50" s="4"/>
      <c r="Y50" s="4"/>
      <c r="Z50" s="4"/>
      <c r="AA50" s="4"/>
      <c r="AB50" s="4"/>
      <c r="AC50" s="4"/>
    </row>
    <row r="51" spans="8:29" ht="12.75">
      <c r="H51" s="13"/>
      <c r="I51" s="4"/>
      <c r="J51" s="81">
        <v>1</v>
      </c>
      <c r="K51" s="60" t="s">
        <v>55</v>
      </c>
      <c r="L51" s="42"/>
      <c r="M51" s="42"/>
      <c r="N51" s="42"/>
      <c r="O51" s="42"/>
      <c r="P51" s="42"/>
      <c r="Q51" s="42"/>
      <c r="R51" s="42"/>
      <c r="S51" s="42"/>
      <c r="T51" s="80"/>
      <c r="U51" s="4"/>
      <c r="V51" s="4"/>
      <c r="W51" s="4"/>
      <c r="X51" s="4"/>
      <c r="Y51" s="4"/>
      <c r="Z51" s="4"/>
      <c r="AA51" s="4"/>
      <c r="AB51" s="4"/>
      <c r="AC51" s="4"/>
    </row>
    <row r="52" spans="4:29" ht="12.75">
      <c r="D52" s="13"/>
      <c r="E52" s="13"/>
      <c r="F52" s="13"/>
      <c r="G52" s="13"/>
      <c r="H52" s="13"/>
      <c r="I52" s="4"/>
      <c r="J52" s="79"/>
      <c r="K52" s="42"/>
      <c r="L52" s="42"/>
      <c r="M52" s="42"/>
      <c r="N52" s="42"/>
      <c r="O52" s="146" t="s">
        <v>84</v>
      </c>
      <c r="P52" s="146" t="s">
        <v>83</v>
      </c>
      <c r="Q52" s="42"/>
      <c r="R52" s="97" t="s">
        <v>104</v>
      </c>
      <c r="S52" s="42"/>
      <c r="T52" s="80"/>
      <c r="U52" s="4"/>
      <c r="V52" s="4"/>
      <c r="W52" s="4"/>
      <c r="X52" s="4"/>
      <c r="Y52" s="4"/>
      <c r="Z52" s="4"/>
      <c r="AA52" s="4"/>
      <c r="AB52" s="4"/>
      <c r="AC52" s="4"/>
    </row>
    <row r="53" spans="9:29" ht="12.75">
      <c r="I53" s="4"/>
      <c r="J53" s="82" t="s">
        <v>12</v>
      </c>
      <c r="K53" s="42"/>
      <c r="L53" s="42"/>
      <c r="M53" s="42"/>
      <c r="N53" s="42"/>
      <c r="O53" s="147" t="s">
        <v>5</v>
      </c>
      <c r="P53" s="147" t="s">
        <v>5</v>
      </c>
      <c r="Q53" s="15"/>
      <c r="R53" s="147" t="s">
        <v>5</v>
      </c>
      <c r="S53" s="83"/>
      <c r="T53" s="80"/>
      <c r="U53" s="37"/>
      <c r="V53" s="4"/>
      <c r="W53" s="37"/>
      <c r="X53" s="4"/>
      <c r="Y53" s="4"/>
      <c r="Z53" s="4"/>
      <c r="AA53" s="4"/>
      <c r="AB53" s="4"/>
      <c r="AC53" s="4"/>
    </row>
    <row r="54" spans="9:29" ht="12.75">
      <c r="I54" s="4"/>
      <c r="J54" s="82"/>
      <c r="K54" s="42"/>
      <c r="L54" s="42"/>
      <c r="M54" s="68" t="s">
        <v>95</v>
      </c>
      <c r="N54" s="68" t="s">
        <v>96</v>
      </c>
      <c r="O54" s="83"/>
      <c r="P54" s="58"/>
      <c r="Q54" s="15"/>
      <c r="R54" s="11"/>
      <c r="S54" s="83"/>
      <c r="T54" s="80"/>
      <c r="U54" s="37"/>
      <c r="V54" s="4"/>
      <c r="W54" s="37"/>
      <c r="X54" s="4"/>
      <c r="Y54" s="4"/>
      <c r="Z54" s="4"/>
      <c r="AA54" s="4"/>
      <c r="AB54" s="4"/>
      <c r="AC54" s="4"/>
    </row>
    <row r="55" spans="9:29" ht="12.75">
      <c r="I55" s="4"/>
      <c r="J55" s="79"/>
      <c r="K55" s="11" t="s">
        <v>81</v>
      </c>
      <c r="L55" s="42"/>
      <c r="M55" s="140">
        <v>1200</v>
      </c>
      <c r="N55" s="201">
        <v>1</v>
      </c>
      <c r="O55" s="141">
        <f>(M55)*N55</f>
        <v>1200</v>
      </c>
      <c r="P55" s="58"/>
      <c r="Q55" s="15"/>
      <c r="R55" s="11"/>
      <c r="S55" s="83"/>
      <c r="T55" s="80"/>
      <c r="U55" s="37"/>
      <c r="V55" s="4"/>
      <c r="W55" s="37"/>
      <c r="X55" s="4"/>
      <c r="Y55" s="4"/>
      <c r="Z55" s="4"/>
      <c r="AA55" s="4"/>
      <c r="AB55" s="4"/>
      <c r="AC55" s="4"/>
    </row>
    <row r="56" spans="9:29" ht="12.75">
      <c r="I56" s="4"/>
      <c r="J56" s="79"/>
      <c r="K56" s="11" t="s">
        <v>82</v>
      </c>
      <c r="L56" s="42"/>
      <c r="M56" s="140">
        <v>950</v>
      </c>
      <c r="N56" s="201">
        <v>1</v>
      </c>
      <c r="O56" s="141">
        <f>(M56)*N56</f>
        <v>950</v>
      </c>
      <c r="P56" s="58"/>
      <c r="Q56" s="15"/>
      <c r="R56" s="11"/>
      <c r="S56" s="83"/>
      <c r="T56" s="80"/>
      <c r="U56" s="37"/>
      <c r="V56" s="4"/>
      <c r="W56" s="37"/>
      <c r="X56" s="4"/>
      <c r="Y56" s="4"/>
      <c r="Z56" s="4"/>
      <c r="AA56" s="4"/>
      <c r="AB56" s="4"/>
      <c r="AC56" s="4"/>
    </row>
    <row r="57" spans="9:29" ht="12.75">
      <c r="I57" s="4"/>
      <c r="J57" s="82"/>
      <c r="K57" s="11" t="s">
        <v>80</v>
      </c>
      <c r="L57" s="42"/>
      <c r="M57" s="140">
        <v>950</v>
      </c>
      <c r="N57" s="201">
        <v>1</v>
      </c>
      <c r="O57" s="141"/>
      <c r="P57" s="148">
        <f>(M57)*N57</f>
        <v>950</v>
      </c>
      <c r="Q57" s="15"/>
      <c r="R57" s="11"/>
      <c r="S57" s="83"/>
      <c r="T57" s="80"/>
      <c r="U57" s="37"/>
      <c r="V57" s="4"/>
      <c r="W57" s="37"/>
      <c r="X57" s="4"/>
      <c r="Y57" s="4"/>
      <c r="Z57" s="4"/>
      <c r="AA57" s="4"/>
      <c r="AB57" s="4"/>
      <c r="AC57" s="4"/>
    </row>
    <row r="58" spans="9:29" ht="12.75">
      <c r="I58" s="4"/>
      <c r="J58" s="82"/>
      <c r="K58" s="11"/>
      <c r="L58" s="42"/>
      <c r="M58" s="68" t="s">
        <v>95</v>
      </c>
      <c r="N58" s="68" t="s">
        <v>97</v>
      </c>
      <c r="O58" s="141"/>
      <c r="P58" s="148"/>
      <c r="Q58" s="15"/>
      <c r="R58" s="11"/>
      <c r="S58" s="83"/>
      <c r="T58" s="80"/>
      <c r="U58" s="37"/>
      <c r="V58" s="4"/>
      <c r="W58" s="37"/>
      <c r="X58" s="4"/>
      <c r="Y58" s="4"/>
      <c r="Z58" s="4"/>
      <c r="AA58" s="4"/>
      <c r="AB58" s="4"/>
      <c r="AC58" s="4"/>
    </row>
    <row r="59" spans="9:29" ht="12.75">
      <c r="I59" s="4"/>
      <c r="J59" s="82"/>
      <c r="K59" s="84" t="s">
        <v>86</v>
      </c>
      <c r="L59" s="42"/>
      <c r="M59" s="142">
        <v>250</v>
      </c>
      <c r="N59" s="85">
        <v>24</v>
      </c>
      <c r="O59" s="141">
        <f>(M59)*N59</f>
        <v>6000</v>
      </c>
      <c r="P59" s="149"/>
      <c r="Q59" s="15"/>
      <c r="R59" s="11"/>
      <c r="S59" s="83"/>
      <c r="T59" s="80"/>
      <c r="U59" s="37"/>
      <c r="V59" s="4"/>
      <c r="W59" s="37"/>
      <c r="X59" s="4"/>
      <c r="Y59" s="4"/>
      <c r="Z59" s="4"/>
      <c r="AA59" s="4"/>
      <c r="AB59" s="4"/>
      <c r="AC59" s="4"/>
    </row>
    <row r="60" spans="9:29" ht="12.75">
      <c r="I60" s="4"/>
      <c r="J60" s="82"/>
      <c r="K60" s="84" t="s">
        <v>87</v>
      </c>
      <c r="L60" s="42"/>
      <c r="M60" s="142">
        <v>250</v>
      </c>
      <c r="N60" s="85">
        <v>16</v>
      </c>
      <c r="O60" s="83"/>
      <c r="P60" s="148">
        <f>(M60)*N60</f>
        <v>4000</v>
      </c>
      <c r="Q60" s="15"/>
      <c r="R60" s="11"/>
      <c r="S60" s="83"/>
      <c r="T60" s="80"/>
      <c r="U60" s="37"/>
      <c r="V60" s="4"/>
      <c r="W60" s="37"/>
      <c r="X60" s="4"/>
      <c r="Y60" s="4"/>
      <c r="Z60" s="4"/>
      <c r="AA60" s="4"/>
      <c r="AB60" s="4"/>
      <c r="AC60" s="4"/>
    </row>
    <row r="61" spans="9:29" ht="12.75">
      <c r="I61" s="4"/>
      <c r="J61" s="82"/>
      <c r="K61" s="84"/>
      <c r="L61" s="42"/>
      <c r="M61" s="160"/>
      <c r="N61" s="160"/>
      <c r="O61" s="83"/>
      <c r="P61" s="148"/>
      <c r="Q61" s="15"/>
      <c r="R61" s="11"/>
      <c r="S61" s="83"/>
      <c r="T61" s="80"/>
      <c r="U61" s="37"/>
      <c r="V61" s="4"/>
      <c r="W61" s="37"/>
      <c r="X61" s="4"/>
      <c r="Y61" s="4"/>
      <c r="Z61" s="4"/>
      <c r="AA61" s="4"/>
      <c r="AB61" s="4"/>
      <c r="AC61" s="4"/>
    </row>
    <row r="62" spans="9:29" ht="13.5" thickBot="1">
      <c r="I62" s="4"/>
      <c r="J62" s="159" t="s">
        <v>98</v>
      </c>
      <c r="K62" s="42"/>
      <c r="L62" s="42"/>
      <c r="M62" s="42"/>
      <c r="N62" s="42"/>
      <c r="O62" s="150">
        <f>(O55+O56+O59)</f>
        <v>8150</v>
      </c>
      <c r="P62" s="150">
        <f>(P57+P60)</f>
        <v>4950</v>
      </c>
      <c r="Q62" s="144"/>
      <c r="R62" s="150">
        <f>(O62+P62)</f>
        <v>13100</v>
      </c>
      <c r="S62" s="139"/>
      <c r="T62" s="87"/>
      <c r="U62" s="4"/>
      <c r="V62" s="4"/>
      <c r="W62" s="40"/>
      <c r="X62" s="4"/>
      <c r="Y62" s="4"/>
      <c r="Z62" s="4"/>
      <c r="AA62" s="4"/>
      <c r="AB62" s="4"/>
      <c r="AC62" s="4"/>
    </row>
    <row r="63" spans="9:29" ht="13.5" thickTop="1">
      <c r="I63" s="4"/>
      <c r="J63" s="79"/>
      <c r="K63" s="42"/>
      <c r="L63" s="42"/>
      <c r="M63" s="42"/>
      <c r="N63" s="42"/>
      <c r="O63" s="41"/>
      <c r="P63" s="41"/>
      <c r="Q63" s="11"/>
      <c r="R63" s="11"/>
      <c r="S63" s="41"/>
      <c r="T63" s="87"/>
      <c r="U63" s="4"/>
      <c r="V63" s="4"/>
      <c r="W63" s="40"/>
      <c r="X63" s="4"/>
      <c r="Y63" s="4"/>
      <c r="Z63" s="4"/>
      <c r="AA63" s="4"/>
      <c r="AB63" s="4"/>
      <c r="AC63" s="4"/>
    </row>
    <row r="64" spans="9:29" ht="12.75">
      <c r="I64" s="4"/>
      <c r="J64" s="88"/>
      <c r="K64" s="42"/>
      <c r="L64" s="42"/>
      <c r="M64" s="42"/>
      <c r="N64" s="42"/>
      <c r="O64" s="41"/>
      <c r="P64" s="41"/>
      <c r="Q64" s="41"/>
      <c r="R64" s="41"/>
      <c r="S64" s="42"/>
      <c r="T64" s="80"/>
      <c r="U64" s="4"/>
      <c r="V64" s="4"/>
      <c r="W64" s="4"/>
      <c r="X64" s="4"/>
      <c r="Y64" s="4"/>
      <c r="Z64" s="4"/>
      <c r="AA64" s="4"/>
      <c r="AB64" s="4"/>
      <c r="AC64" s="4"/>
    </row>
    <row r="65" spans="9:29" ht="12.75">
      <c r="I65" s="4"/>
      <c r="J65" s="82" t="s">
        <v>9</v>
      </c>
      <c r="K65" s="42"/>
      <c r="L65" s="42"/>
      <c r="M65" s="42"/>
      <c r="N65" s="42"/>
      <c r="O65" s="42"/>
      <c r="P65" s="42"/>
      <c r="Q65" s="42"/>
      <c r="R65" s="42"/>
      <c r="S65" s="42"/>
      <c r="T65" s="80"/>
      <c r="U65" s="4"/>
      <c r="V65" s="4"/>
      <c r="W65" s="4"/>
      <c r="X65" s="4"/>
      <c r="Y65" s="4"/>
      <c r="Z65" s="4"/>
      <c r="AA65" s="4"/>
      <c r="AB65" s="4"/>
      <c r="AC65" s="4"/>
    </row>
    <row r="66" spans="9:25" ht="12.75">
      <c r="I66" s="4"/>
      <c r="J66" s="82"/>
      <c r="K66" s="42"/>
      <c r="L66" s="42"/>
      <c r="M66" s="42"/>
      <c r="N66" s="42"/>
      <c r="O66" s="15" t="s">
        <v>84</v>
      </c>
      <c r="P66" s="15" t="s">
        <v>83</v>
      </c>
      <c r="Q66" s="15" t="s">
        <v>107</v>
      </c>
      <c r="R66" s="15" t="s">
        <v>108</v>
      </c>
      <c r="S66" s="15" t="s">
        <v>109</v>
      </c>
      <c r="T66" s="89"/>
      <c r="U66" s="38"/>
      <c r="V66" s="38"/>
      <c r="W66" s="38"/>
      <c r="X66" s="38"/>
      <c r="Y66" s="38"/>
    </row>
    <row r="67" spans="9:25" ht="12.75">
      <c r="I67" s="4"/>
      <c r="J67" s="82"/>
      <c r="K67" s="42"/>
      <c r="L67" s="42"/>
      <c r="M67" s="42"/>
      <c r="N67" s="58"/>
      <c r="O67" s="42"/>
      <c r="P67" s="42"/>
      <c r="Q67" s="42"/>
      <c r="R67" s="42"/>
      <c r="S67" s="11"/>
      <c r="T67" s="89"/>
      <c r="U67" s="58"/>
      <c r="V67" s="58"/>
      <c r="W67" s="58"/>
      <c r="X67" s="58"/>
      <c r="Y67" s="58"/>
    </row>
    <row r="68" spans="9:25" ht="12.75">
      <c r="I68" s="4"/>
      <c r="J68" s="82"/>
      <c r="K68" s="42"/>
      <c r="L68" s="42"/>
      <c r="M68" s="42"/>
      <c r="N68" s="58"/>
      <c r="O68" s="44"/>
      <c r="P68" s="44"/>
      <c r="Q68" s="44"/>
      <c r="R68" s="44"/>
      <c r="S68" s="62"/>
      <c r="T68" s="90"/>
      <c r="U68" s="61"/>
      <c r="V68" s="58"/>
      <c r="W68" s="58"/>
      <c r="X68" s="58"/>
      <c r="Y68" s="58"/>
    </row>
    <row r="69" spans="9:25" ht="12.75">
      <c r="I69" s="4"/>
      <c r="J69" s="100" t="s">
        <v>10</v>
      </c>
      <c r="K69" s="42"/>
      <c r="L69" s="42"/>
      <c r="M69" s="42"/>
      <c r="N69" s="42"/>
      <c r="O69" s="91">
        <v>20</v>
      </c>
      <c r="P69" s="91">
        <v>30</v>
      </c>
      <c r="Q69" s="91">
        <v>40</v>
      </c>
      <c r="R69" s="91">
        <v>50</v>
      </c>
      <c r="S69" s="91">
        <v>50</v>
      </c>
      <c r="T69" s="92"/>
      <c r="U69" s="44"/>
      <c r="V69" s="42"/>
      <c r="W69" s="42"/>
      <c r="X69" s="42"/>
      <c r="Y69" s="42"/>
    </row>
    <row r="70" spans="9:25" ht="12.75">
      <c r="I70" s="4"/>
      <c r="J70" s="100"/>
      <c r="K70" s="42"/>
      <c r="L70" s="42"/>
      <c r="M70" s="42"/>
      <c r="N70" s="42"/>
      <c r="O70" s="44"/>
      <c r="P70" s="44"/>
      <c r="Q70" s="44"/>
      <c r="R70" s="44"/>
      <c r="S70" s="44"/>
      <c r="T70" s="92"/>
      <c r="U70" s="44"/>
      <c r="V70" s="42"/>
      <c r="W70" s="42"/>
      <c r="X70" s="42"/>
      <c r="Y70" s="42"/>
    </row>
    <row r="71" spans="9:25" ht="12.75">
      <c r="I71" s="4"/>
      <c r="J71" s="154" t="s">
        <v>4</v>
      </c>
      <c r="K71" s="42"/>
      <c r="L71" s="42"/>
      <c r="M71" s="42"/>
      <c r="N71" s="42"/>
      <c r="O71" s="44">
        <v>0</v>
      </c>
      <c r="P71" s="44">
        <f>+O69</f>
        <v>20</v>
      </c>
      <c r="Q71" s="44">
        <f>+P69</f>
        <v>30</v>
      </c>
      <c r="R71" s="44">
        <f>+Q69</f>
        <v>40</v>
      </c>
      <c r="S71" s="44">
        <f>+R69</f>
        <v>50</v>
      </c>
      <c r="T71" s="92"/>
      <c r="U71" s="44"/>
      <c r="V71" s="42"/>
      <c r="W71" s="42"/>
      <c r="X71" s="42"/>
      <c r="Y71" s="42"/>
    </row>
    <row r="72" spans="9:25" ht="12.75">
      <c r="I72" s="4"/>
      <c r="J72" s="94"/>
      <c r="K72" s="42"/>
      <c r="L72" s="42"/>
      <c r="M72" s="42"/>
      <c r="N72" s="42"/>
      <c r="O72" s="44"/>
      <c r="P72" s="44"/>
      <c r="Q72" s="44"/>
      <c r="R72" s="44"/>
      <c r="S72" s="44"/>
      <c r="T72" s="92"/>
      <c r="U72" s="44"/>
      <c r="V72" s="42"/>
      <c r="W72" s="42"/>
      <c r="X72" s="42"/>
      <c r="Y72" s="42"/>
    </row>
    <row r="73" spans="9:25" ht="13.5" thickBot="1">
      <c r="I73" s="4"/>
      <c r="J73" s="192" t="s">
        <v>11</v>
      </c>
      <c r="K73" s="42"/>
      <c r="L73" s="42"/>
      <c r="M73" s="42"/>
      <c r="N73" s="60"/>
      <c r="O73" s="63">
        <f>(O69-O71)</f>
        <v>20</v>
      </c>
      <c r="P73" s="63">
        <f>(O69+P69)-(P71)</f>
        <v>30</v>
      </c>
      <c r="Q73" s="63">
        <f>(P69+Q69)-(Q71)</f>
        <v>40</v>
      </c>
      <c r="R73" s="63">
        <f>(Q69+R69)-(R71)</f>
        <v>50</v>
      </c>
      <c r="S73" s="63">
        <f>(R69+S69)-(S71)</f>
        <v>50</v>
      </c>
      <c r="T73" s="95"/>
      <c r="U73" s="64"/>
      <c r="V73" s="60"/>
      <c r="W73" s="60"/>
      <c r="X73" s="60"/>
      <c r="Y73" s="60"/>
    </row>
    <row r="74" spans="10:29" ht="13.5" thickTop="1">
      <c r="J74" s="79"/>
      <c r="K74" s="42"/>
      <c r="L74" s="42"/>
      <c r="M74" s="42"/>
      <c r="N74" s="42"/>
      <c r="O74" s="42"/>
      <c r="P74" s="42"/>
      <c r="Q74" s="42"/>
      <c r="R74" s="42"/>
      <c r="S74" s="42"/>
      <c r="T74" s="80"/>
      <c r="U74" s="42"/>
      <c r="V74" s="42"/>
      <c r="W74" s="42"/>
      <c r="X74" s="42"/>
      <c r="Y74" s="42"/>
      <c r="Z74" s="4"/>
      <c r="AA74" s="4"/>
      <c r="AB74" s="4"/>
      <c r="AC74" s="4"/>
    </row>
    <row r="75" spans="10:29" ht="12.75">
      <c r="J75" s="82" t="s">
        <v>36</v>
      </c>
      <c r="K75" s="42"/>
      <c r="L75" s="42"/>
      <c r="M75" s="42"/>
      <c r="N75" s="42"/>
      <c r="O75" s="42"/>
      <c r="P75" s="42"/>
      <c r="Q75" s="42"/>
      <c r="R75" s="42"/>
      <c r="S75" s="42"/>
      <c r="T75" s="80"/>
      <c r="U75" s="4"/>
      <c r="V75" s="4"/>
      <c r="W75" s="4"/>
      <c r="X75" s="4"/>
      <c r="Y75" s="4"/>
      <c r="Z75" s="4"/>
      <c r="AA75" s="4"/>
      <c r="AB75" s="4"/>
      <c r="AC75" s="4"/>
    </row>
    <row r="76" spans="10:25" ht="12.75">
      <c r="J76" s="82"/>
      <c r="K76" s="42"/>
      <c r="L76" s="42"/>
      <c r="M76" s="42"/>
      <c r="N76" s="42"/>
      <c r="O76" s="15" t="s">
        <v>84</v>
      </c>
      <c r="P76" s="15" t="s">
        <v>83</v>
      </c>
      <c r="Q76" s="15" t="s">
        <v>107</v>
      </c>
      <c r="R76" s="15" t="s">
        <v>108</v>
      </c>
      <c r="S76" s="15" t="s">
        <v>109</v>
      </c>
      <c r="T76" s="89"/>
      <c r="U76" s="38"/>
      <c r="V76" s="38"/>
      <c r="W76" s="38"/>
      <c r="X76" s="38"/>
      <c r="Y76" s="38"/>
    </row>
    <row r="77" spans="10:25" ht="12.75">
      <c r="J77" s="88" t="s">
        <v>5</v>
      </c>
      <c r="K77" s="42"/>
      <c r="L77" s="42"/>
      <c r="M77" s="42"/>
      <c r="N77" s="58"/>
      <c r="O77" s="42"/>
      <c r="P77" s="42"/>
      <c r="Q77" s="42"/>
      <c r="R77" s="42"/>
      <c r="S77" s="11"/>
      <c r="T77" s="89"/>
      <c r="U77" s="58"/>
      <c r="V77" s="58"/>
      <c r="W77" s="58"/>
      <c r="X77" s="58"/>
      <c r="Y77" s="58"/>
    </row>
    <row r="78" spans="10:25" ht="12.75">
      <c r="J78" s="93" t="s">
        <v>47</v>
      </c>
      <c r="K78" s="42"/>
      <c r="L78" s="42"/>
      <c r="M78" s="41"/>
      <c r="N78" s="41"/>
      <c r="O78" s="44"/>
      <c r="P78" s="44"/>
      <c r="Q78" s="44"/>
      <c r="R78" s="41"/>
      <c r="S78" s="11"/>
      <c r="T78" s="87"/>
      <c r="U78" s="41"/>
      <c r="V78" s="41"/>
      <c r="W78" s="41"/>
      <c r="X78" s="42"/>
      <c r="Y78" s="44"/>
    </row>
    <row r="79" spans="10:25" ht="12.75">
      <c r="J79" s="96" t="s">
        <v>58</v>
      </c>
      <c r="K79" s="42"/>
      <c r="L79" s="42"/>
      <c r="M79" s="41"/>
      <c r="N79" s="41"/>
      <c r="O79" s="145">
        <f>+O69*O62</f>
        <v>163000</v>
      </c>
      <c r="P79" s="44">
        <f>(P62*O69)</f>
        <v>99000</v>
      </c>
      <c r="Q79" s="44"/>
      <c r="R79" s="44"/>
      <c r="S79" s="11"/>
      <c r="T79" s="87">
        <f>(O79+P79)</f>
        <v>262000</v>
      </c>
      <c r="U79" s="42"/>
      <c r="V79" s="42"/>
      <c r="W79" s="42"/>
      <c r="X79" s="42"/>
      <c r="Y79" s="44"/>
    </row>
    <row r="80" spans="10:25" ht="12.75">
      <c r="J80" s="96" t="s">
        <v>59</v>
      </c>
      <c r="K80" s="42"/>
      <c r="L80" s="42"/>
      <c r="M80" s="41"/>
      <c r="N80" s="41"/>
      <c r="O80" s="44"/>
      <c r="P80" s="44">
        <f>(P69*O62)</f>
        <v>244500</v>
      </c>
      <c r="Q80" s="44">
        <f>(P62*P69)</f>
        <v>148500</v>
      </c>
      <c r="R80" s="44"/>
      <c r="S80" s="11"/>
      <c r="T80" s="87">
        <f>(P80+Q80)</f>
        <v>393000</v>
      </c>
      <c r="U80" s="42"/>
      <c r="V80" s="42"/>
      <c r="W80" s="42"/>
      <c r="X80" s="42"/>
      <c r="Y80" s="44"/>
    </row>
    <row r="81" spans="10:25" ht="12.75">
      <c r="J81" s="96" t="s">
        <v>60</v>
      </c>
      <c r="K81" s="42"/>
      <c r="L81" s="42"/>
      <c r="M81" s="41"/>
      <c r="N81" s="41"/>
      <c r="O81" s="44"/>
      <c r="P81" s="44"/>
      <c r="Q81" s="44">
        <f>(Q69*O62)</f>
        <v>326000</v>
      </c>
      <c r="R81" s="44">
        <f>+(P62*Q69)</f>
        <v>198000</v>
      </c>
      <c r="S81" s="11"/>
      <c r="T81" s="87">
        <f>(Q81+R81)</f>
        <v>524000</v>
      </c>
      <c r="U81" s="42"/>
      <c r="V81" s="42"/>
      <c r="W81" s="42"/>
      <c r="X81" s="42"/>
      <c r="Y81" s="44"/>
    </row>
    <row r="82" spans="10:25" ht="12.75">
      <c r="J82" s="96" t="s">
        <v>61</v>
      </c>
      <c r="K82" s="42"/>
      <c r="L82" s="42"/>
      <c r="M82" s="41"/>
      <c r="N82" s="41"/>
      <c r="O82" s="44"/>
      <c r="P82" s="44"/>
      <c r="Q82" s="44"/>
      <c r="R82" s="44">
        <f>(+R69*O62)</f>
        <v>407500</v>
      </c>
      <c r="S82" s="62">
        <f>+(P62*R69)</f>
        <v>247500</v>
      </c>
      <c r="T82" s="87">
        <f>(R82+S82)</f>
        <v>655000</v>
      </c>
      <c r="U82" s="42"/>
      <c r="V82" s="42"/>
      <c r="W82" s="42"/>
      <c r="X82" s="42"/>
      <c r="Y82" s="44"/>
    </row>
    <row r="83" spans="10:25" ht="12.75">
      <c r="J83" s="96" t="s">
        <v>62</v>
      </c>
      <c r="K83" s="42"/>
      <c r="L83" s="42"/>
      <c r="M83" s="41"/>
      <c r="N83" s="41"/>
      <c r="O83" s="44"/>
      <c r="P83" s="44"/>
      <c r="Q83" s="44"/>
      <c r="R83" s="41"/>
      <c r="S83" s="11">
        <f>(+S69*O62)</f>
        <v>407500</v>
      </c>
      <c r="T83" s="87"/>
      <c r="U83" s="42"/>
      <c r="V83" s="42"/>
      <c r="W83" s="42"/>
      <c r="X83" s="42"/>
      <c r="Y83" s="44"/>
    </row>
    <row r="84" spans="10:25" ht="12.75">
      <c r="J84" s="96"/>
      <c r="K84" s="42"/>
      <c r="L84" s="42"/>
      <c r="M84" s="41"/>
      <c r="N84" s="41"/>
      <c r="O84" s="44"/>
      <c r="P84" s="44"/>
      <c r="Q84" s="44"/>
      <c r="R84" s="41"/>
      <c r="S84" s="11"/>
      <c r="T84" s="87"/>
      <c r="U84" s="42"/>
      <c r="V84" s="42"/>
      <c r="W84" s="42"/>
      <c r="X84" s="42"/>
      <c r="Y84" s="44"/>
    </row>
    <row r="85" spans="10:25" ht="13.5" thickBot="1">
      <c r="J85" s="88" t="s">
        <v>16</v>
      </c>
      <c r="K85" s="42"/>
      <c r="L85" s="42"/>
      <c r="M85" s="41"/>
      <c r="N85" s="41"/>
      <c r="O85" s="48">
        <f>SUM(O78:O83)</f>
        <v>163000</v>
      </c>
      <c r="P85" s="48">
        <f>SUM(P78:P83)</f>
        <v>343500</v>
      </c>
      <c r="Q85" s="48">
        <f>SUM(Q78:Q83)</f>
        <v>474500</v>
      </c>
      <c r="R85" s="48">
        <f>SUM(R78:R83)</f>
        <v>605500</v>
      </c>
      <c r="S85" s="48">
        <f>SUM(S78:S83)</f>
        <v>655000</v>
      </c>
      <c r="T85" s="87"/>
      <c r="U85" s="41"/>
      <c r="V85" s="41"/>
      <c r="W85" s="41"/>
      <c r="X85" s="41"/>
      <c r="Y85" s="44"/>
    </row>
    <row r="86" spans="10:25" ht="13.5" thickTop="1">
      <c r="J86" s="79"/>
      <c r="K86" s="42"/>
      <c r="L86" s="42"/>
      <c r="M86" s="41"/>
      <c r="N86" s="41"/>
      <c r="O86" s="44"/>
      <c r="P86" s="44"/>
      <c r="Q86" s="44"/>
      <c r="R86" s="44"/>
      <c r="S86" s="44"/>
      <c r="T86" s="87"/>
      <c r="U86" s="41"/>
      <c r="V86" s="41"/>
      <c r="W86" s="41"/>
      <c r="X86" s="41"/>
      <c r="Y86" s="44"/>
    </row>
    <row r="87" spans="10:25" ht="12.75">
      <c r="J87" s="79"/>
      <c r="K87" s="42"/>
      <c r="L87" s="42"/>
      <c r="M87" s="41"/>
      <c r="N87" s="41"/>
      <c r="O87" s="44"/>
      <c r="P87" s="44"/>
      <c r="Q87" s="44"/>
      <c r="R87" s="44"/>
      <c r="S87" s="11"/>
      <c r="T87" s="87"/>
      <c r="U87" s="41"/>
      <c r="V87" s="41"/>
      <c r="W87" s="41"/>
      <c r="X87" s="41"/>
      <c r="Y87" s="44"/>
    </row>
    <row r="88" spans="10:29" ht="12.75">
      <c r="J88" s="81">
        <v>2</v>
      </c>
      <c r="K88" s="97" t="s">
        <v>75</v>
      </c>
      <c r="L88" s="42"/>
      <c r="M88" s="42"/>
      <c r="N88" s="42"/>
      <c r="O88" s="42"/>
      <c r="P88" s="42"/>
      <c r="Q88" s="42"/>
      <c r="R88" s="42"/>
      <c r="S88" s="42"/>
      <c r="T88" s="80"/>
      <c r="U88" s="4"/>
      <c r="V88" s="4"/>
      <c r="W88" s="4"/>
      <c r="X88" s="4"/>
      <c r="Y88" s="40"/>
      <c r="Z88" s="40"/>
      <c r="AA88" s="40"/>
      <c r="AB88" s="40"/>
      <c r="AC88" s="40"/>
    </row>
    <row r="89" spans="10:29" ht="12.75">
      <c r="J89" s="79"/>
      <c r="K89" s="42"/>
      <c r="L89" s="42"/>
      <c r="M89" s="42"/>
      <c r="N89" s="42"/>
      <c r="O89" s="42"/>
      <c r="P89" s="42"/>
      <c r="Q89" s="42"/>
      <c r="R89" s="42"/>
      <c r="S89" s="42"/>
      <c r="T89" s="80"/>
      <c r="U89" s="4"/>
      <c r="V89" s="4"/>
      <c r="W89" s="4"/>
      <c r="X89" s="4"/>
      <c r="Y89" s="40"/>
      <c r="Z89" s="40"/>
      <c r="AA89" s="40"/>
      <c r="AB89" s="40"/>
      <c r="AC89" s="40"/>
    </row>
    <row r="90" spans="10:29" ht="12.75">
      <c r="J90" s="161"/>
      <c r="K90" s="42"/>
      <c r="L90" s="42"/>
      <c r="M90" s="42"/>
      <c r="N90" s="42"/>
      <c r="O90" s="42"/>
      <c r="P90" s="42"/>
      <c r="Q90" s="42"/>
      <c r="R90" s="42"/>
      <c r="S90" s="42"/>
      <c r="T90" s="80"/>
      <c r="U90" s="4"/>
      <c r="V90" s="4"/>
      <c r="W90" s="4"/>
      <c r="X90" s="4"/>
      <c r="Y90" s="4"/>
      <c r="Z90" s="4"/>
      <c r="AA90" s="4"/>
      <c r="AB90" s="4"/>
      <c r="AC90" s="4"/>
    </row>
    <row r="91" spans="10:25" ht="12.75">
      <c r="J91" s="79"/>
      <c r="K91" s="42"/>
      <c r="L91" s="42"/>
      <c r="M91" s="15"/>
      <c r="N91" s="42"/>
      <c r="O91" s="15" t="s">
        <v>84</v>
      </c>
      <c r="P91" s="15" t="s">
        <v>83</v>
      </c>
      <c r="Q91" s="15" t="s">
        <v>107</v>
      </c>
      <c r="R91" s="15" t="s">
        <v>108</v>
      </c>
      <c r="S91" s="15" t="s">
        <v>109</v>
      </c>
      <c r="T91" s="89"/>
      <c r="U91" s="38"/>
      <c r="V91" s="38"/>
      <c r="W91" s="38"/>
      <c r="X91" s="38"/>
      <c r="Y91" s="38"/>
    </row>
    <row r="92" spans="10:25" ht="12.75">
      <c r="J92" s="79"/>
      <c r="K92" s="42"/>
      <c r="L92" s="151" t="s">
        <v>85</v>
      </c>
      <c r="M92" s="68" t="s">
        <v>64</v>
      </c>
      <c r="N92" s="68" t="s">
        <v>63</v>
      </c>
      <c r="O92" s="42"/>
      <c r="P92" s="42"/>
      <c r="Q92" s="42"/>
      <c r="R92" s="42"/>
      <c r="S92" s="58"/>
      <c r="T92" s="89"/>
      <c r="U92" s="38"/>
      <c r="V92" s="38"/>
      <c r="W92" s="38"/>
      <c r="X92" s="38"/>
      <c r="Y92" s="38"/>
    </row>
    <row r="93" spans="6:25" ht="12.75">
      <c r="F93" s="69"/>
      <c r="J93" s="99" t="s">
        <v>99</v>
      </c>
      <c r="K93" s="42"/>
      <c r="L93" s="85">
        <v>1</v>
      </c>
      <c r="M93" s="71">
        <v>14</v>
      </c>
      <c r="N93" s="71">
        <v>200</v>
      </c>
      <c r="O93" s="139">
        <f>(N59*M93*N93)*L93</f>
        <v>67200</v>
      </c>
      <c r="P93" s="139">
        <f>(N59*M93*N93)+(N60*M93*N93)*L93</f>
        <v>112000</v>
      </c>
      <c r="Q93" s="139">
        <f>(N59*N93*M93)+(N60*N93*M93)*L93</f>
        <v>112000</v>
      </c>
      <c r="R93" s="139">
        <f>(N59*M93*N93)+(N60*M93*N93)*L93</f>
        <v>112000</v>
      </c>
      <c r="S93" s="139">
        <f>(N59*N93*M93)+(N60*N93*M93)*L93</f>
        <v>112000</v>
      </c>
      <c r="T93" s="87"/>
      <c r="U93" s="66" t="s">
        <v>88</v>
      </c>
      <c r="V93" s="41"/>
      <c r="W93" s="41"/>
      <c r="X93" s="41"/>
      <c r="Y93" s="41"/>
    </row>
    <row r="94" spans="10:25" ht="12.75">
      <c r="J94" s="86"/>
      <c r="K94" s="11"/>
      <c r="L94" s="153"/>
      <c r="M94" s="69"/>
      <c r="N94" s="69"/>
      <c r="O94" s="139"/>
      <c r="P94" s="139"/>
      <c r="Q94" s="139"/>
      <c r="R94" s="139"/>
      <c r="S94" s="139"/>
      <c r="T94" s="87"/>
      <c r="U94" s="41"/>
      <c r="V94" s="41"/>
      <c r="W94" s="41"/>
      <c r="X94" s="41"/>
      <c r="Y94" s="41"/>
    </row>
    <row r="95" spans="10:25" ht="12.75">
      <c r="J95" s="79"/>
      <c r="K95" s="42"/>
      <c r="L95" s="151"/>
      <c r="M95" s="70"/>
      <c r="N95" s="70" t="s">
        <v>65</v>
      </c>
      <c r="O95" s="139"/>
      <c r="P95" s="139"/>
      <c r="Q95" s="139"/>
      <c r="R95" s="139"/>
      <c r="S95" s="139"/>
      <c r="T95" s="87"/>
      <c r="U95" s="41"/>
      <c r="V95" s="41"/>
      <c r="W95" s="41"/>
      <c r="X95" s="41"/>
      <c r="Y95" s="41"/>
    </row>
    <row r="96" spans="10:25" ht="12.75">
      <c r="J96" s="100" t="s">
        <v>100</v>
      </c>
      <c r="K96" s="42"/>
      <c r="L96" s="152"/>
      <c r="M96" s="69"/>
      <c r="N96" s="71">
        <v>400</v>
      </c>
      <c r="O96" s="139">
        <f>(N96)*O71</f>
        <v>0</v>
      </c>
      <c r="P96" s="139">
        <f>(N96)*P71</f>
        <v>8000</v>
      </c>
      <c r="Q96" s="139">
        <f>(N96)*Q71</f>
        <v>12000</v>
      </c>
      <c r="R96" s="139">
        <f>(N96)*R71</f>
        <v>16000</v>
      </c>
      <c r="S96" s="139">
        <f>(N96)*S71</f>
        <v>20000</v>
      </c>
      <c r="T96" s="87"/>
      <c r="U96" s="41"/>
      <c r="V96" s="41"/>
      <c r="W96" s="41"/>
      <c r="X96" s="41"/>
      <c r="Y96" s="41"/>
    </row>
    <row r="97" spans="10:29" ht="12.75">
      <c r="J97" s="79"/>
      <c r="K97" s="42"/>
      <c r="L97" s="42"/>
      <c r="M97" s="42"/>
      <c r="N97" s="41"/>
      <c r="O97" s="41"/>
      <c r="P97" s="41"/>
      <c r="Q97" s="41"/>
      <c r="R97" s="41"/>
      <c r="S97" s="41"/>
      <c r="T97" s="87"/>
      <c r="U97" s="41"/>
      <c r="V97" s="41"/>
      <c r="W97" s="41"/>
      <c r="X97" s="41"/>
      <c r="Y97" s="41"/>
      <c r="Z97" s="28"/>
      <c r="AA97" s="28"/>
      <c r="AB97" s="28"/>
      <c r="AC97" s="28"/>
    </row>
    <row r="98" spans="1:27" ht="12.75">
      <c r="A98" s="14"/>
      <c r="B98" s="13"/>
      <c r="C98" s="45"/>
      <c r="D98" s="13"/>
      <c r="E98" s="13"/>
      <c r="F98" s="13"/>
      <c r="G98" s="13"/>
      <c r="H98" s="13"/>
      <c r="I98" s="28"/>
      <c r="J98" s="102"/>
      <c r="K98" s="41"/>
      <c r="L98" s="41"/>
      <c r="M98" s="41"/>
      <c r="N98" s="70" t="s">
        <v>101</v>
      </c>
      <c r="O98" s="41"/>
      <c r="P98" s="41"/>
      <c r="Q98" s="41"/>
      <c r="R98" s="41"/>
      <c r="S98" s="41"/>
      <c r="T98" s="87"/>
      <c r="U98" s="41"/>
      <c r="V98" s="41"/>
      <c r="W98" s="41"/>
      <c r="X98" s="41"/>
      <c r="Y98" s="41"/>
      <c r="Z98" s="11"/>
      <c r="AA98" s="11"/>
    </row>
    <row r="99" spans="1:27" ht="12.75">
      <c r="A99" s="14"/>
      <c r="B99" s="13"/>
      <c r="C99" s="45"/>
      <c r="D99" s="13"/>
      <c r="E99" s="13"/>
      <c r="F99" s="13"/>
      <c r="G99" s="13"/>
      <c r="H99" s="13"/>
      <c r="I99" s="28"/>
      <c r="J99" s="102" t="s">
        <v>66</v>
      </c>
      <c r="K99" s="41"/>
      <c r="L99" s="41"/>
      <c r="M99" s="41"/>
      <c r="N99" s="71">
        <v>400</v>
      </c>
      <c r="O99" s="41">
        <f>(N99)*O71</f>
        <v>0</v>
      </c>
      <c r="P99" s="41">
        <f>(N99)*P71</f>
        <v>8000</v>
      </c>
      <c r="Q99" s="41">
        <f>(N99)*Q71</f>
        <v>12000</v>
      </c>
      <c r="R99" s="41">
        <f>(N99)*R71</f>
        <v>16000</v>
      </c>
      <c r="S99" s="41">
        <f>(N99)*S71</f>
        <v>20000</v>
      </c>
      <c r="T99" s="87"/>
      <c r="U99" s="41"/>
      <c r="V99" s="41"/>
      <c r="W99" s="41"/>
      <c r="X99" s="41"/>
      <c r="Y99" s="41"/>
      <c r="Z99" s="11"/>
      <c r="AA99" s="11"/>
    </row>
    <row r="100" spans="1:27" ht="12.75">
      <c r="A100" s="14"/>
      <c r="B100" s="13"/>
      <c r="C100" s="45"/>
      <c r="D100" s="13"/>
      <c r="E100" s="13"/>
      <c r="F100" s="13"/>
      <c r="G100" s="13"/>
      <c r="H100" s="13"/>
      <c r="I100" s="28"/>
      <c r="J100" s="102"/>
      <c r="K100" s="41"/>
      <c r="L100" s="41"/>
      <c r="M100" s="41"/>
      <c r="N100" s="162"/>
      <c r="O100" s="41"/>
      <c r="P100" s="41"/>
      <c r="Q100" s="41"/>
      <c r="R100" s="41"/>
      <c r="S100" s="41"/>
      <c r="T100" s="87"/>
      <c r="U100" s="41"/>
      <c r="V100" s="41"/>
      <c r="W100" s="41"/>
      <c r="X100" s="41"/>
      <c r="Y100" s="41"/>
      <c r="Z100" s="11"/>
      <c r="AA100" s="11"/>
    </row>
    <row r="101" spans="1:27" ht="12.75">
      <c r="A101" s="14"/>
      <c r="B101" s="13"/>
      <c r="C101" s="45"/>
      <c r="D101" s="13"/>
      <c r="E101" s="13"/>
      <c r="F101" s="13"/>
      <c r="G101" s="13"/>
      <c r="H101" s="13"/>
      <c r="I101" s="28"/>
      <c r="J101" s="102"/>
      <c r="K101" s="41"/>
      <c r="L101" s="41"/>
      <c r="M101" s="41"/>
      <c r="N101" s="162"/>
      <c r="O101" s="41"/>
      <c r="P101" s="41"/>
      <c r="Q101" s="41"/>
      <c r="R101" s="41"/>
      <c r="S101" s="41"/>
      <c r="T101" s="87"/>
      <c r="U101" s="41"/>
      <c r="V101" s="41"/>
      <c r="W101" s="41"/>
      <c r="X101" s="41"/>
      <c r="Y101" s="41"/>
      <c r="Z101" s="11"/>
      <c r="AA101" s="11"/>
    </row>
    <row r="102" spans="1:27" ht="13.5" thickBot="1">
      <c r="A102" s="14"/>
      <c r="B102" s="13"/>
      <c r="C102" s="45"/>
      <c r="D102" s="13"/>
      <c r="E102" s="13"/>
      <c r="F102" s="13"/>
      <c r="G102" s="13"/>
      <c r="H102" s="13"/>
      <c r="I102" s="28"/>
      <c r="J102" s="103" t="s">
        <v>102</v>
      </c>
      <c r="K102" s="66"/>
      <c r="L102" s="66"/>
      <c r="M102" s="66"/>
      <c r="N102" s="162"/>
      <c r="O102" s="46">
        <f>(O93+O96+O99)</f>
        <v>67200</v>
      </c>
      <c r="P102" s="46">
        <f>(P93+P96+P99)</f>
        <v>128000</v>
      </c>
      <c r="Q102" s="46">
        <f>(Q93+Q96+Q99)</f>
        <v>136000</v>
      </c>
      <c r="R102" s="46">
        <f>(R93+R96+R99)</f>
        <v>144000</v>
      </c>
      <c r="S102" s="46">
        <f>(S93+S96+S99)</f>
        <v>152000</v>
      </c>
      <c r="T102" s="87"/>
      <c r="U102" s="41"/>
      <c r="V102" s="41"/>
      <c r="W102" s="41"/>
      <c r="X102" s="41"/>
      <c r="Y102" s="41"/>
      <c r="Z102" s="11"/>
      <c r="AA102" s="11"/>
    </row>
    <row r="103" spans="1:27" ht="13.5" thickTop="1">
      <c r="A103" s="14"/>
      <c r="B103" s="13"/>
      <c r="C103" s="45"/>
      <c r="D103" s="13"/>
      <c r="E103" s="13"/>
      <c r="F103" s="13"/>
      <c r="G103" s="13"/>
      <c r="H103" s="13"/>
      <c r="I103" s="28"/>
      <c r="J103" s="102"/>
      <c r="K103" s="41"/>
      <c r="L103" s="41"/>
      <c r="M103" s="41"/>
      <c r="N103" s="162"/>
      <c r="O103" s="41"/>
      <c r="P103" s="41"/>
      <c r="Q103" s="41"/>
      <c r="R103" s="41"/>
      <c r="S103" s="41"/>
      <c r="T103" s="87"/>
      <c r="U103" s="41"/>
      <c r="V103" s="41"/>
      <c r="W103" s="41"/>
      <c r="X103" s="41"/>
      <c r="Y103" s="41"/>
      <c r="Z103" s="11"/>
      <c r="AA103" s="11"/>
    </row>
    <row r="104" spans="1:27" ht="13.5" thickBot="1">
      <c r="A104" s="14"/>
      <c r="B104" s="13"/>
      <c r="C104" s="45"/>
      <c r="D104" s="13"/>
      <c r="E104" s="13"/>
      <c r="F104" s="13"/>
      <c r="G104" s="13"/>
      <c r="H104" s="13"/>
      <c r="I104" s="28"/>
      <c r="J104" s="101" t="s">
        <v>15</v>
      </c>
      <c r="K104" s="41"/>
      <c r="L104" s="41"/>
      <c r="M104" s="137">
        <v>0.05</v>
      </c>
      <c r="N104" s="42" t="s">
        <v>37</v>
      </c>
      <c r="O104" s="43">
        <f>+M104*O85</f>
        <v>8150</v>
      </c>
      <c r="P104" s="43">
        <f>M104*P85</f>
        <v>17175</v>
      </c>
      <c r="Q104" s="43">
        <f>M104*Q85</f>
        <v>23725</v>
      </c>
      <c r="R104" s="43">
        <f>M104*R85</f>
        <v>30275</v>
      </c>
      <c r="S104" s="43">
        <f>M104*S85</f>
        <v>32750</v>
      </c>
      <c r="T104" s="87"/>
      <c r="U104" s="41"/>
      <c r="V104" s="41"/>
      <c r="W104" s="41"/>
      <c r="X104" s="41"/>
      <c r="Y104" s="41"/>
      <c r="Z104" s="11"/>
      <c r="AA104" s="11"/>
    </row>
    <row r="105" spans="1:27" ht="13.5" thickTop="1">
      <c r="A105" s="14"/>
      <c r="B105" s="13"/>
      <c r="C105" s="45"/>
      <c r="D105" s="13"/>
      <c r="E105" s="13"/>
      <c r="F105" s="13"/>
      <c r="G105" s="13"/>
      <c r="H105" s="13"/>
      <c r="I105" s="28"/>
      <c r="J105" s="101"/>
      <c r="K105" s="41"/>
      <c r="L105" s="41"/>
      <c r="M105" s="41"/>
      <c r="N105" s="41"/>
      <c r="O105" s="41"/>
      <c r="P105" s="41"/>
      <c r="Q105" s="41"/>
      <c r="R105" s="41"/>
      <c r="S105" s="41"/>
      <c r="T105" s="87"/>
      <c r="U105" s="41"/>
      <c r="V105" s="41"/>
      <c r="W105" s="41"/>
      <c r="X105" s="41"/>
      <c r="Y105" s="41"/>
      <c r="Z105" s="11"/>
      <c r="AA105" s="11"/>
    </row>
    <row r="106" spans="1:29" ht="12.75">
      <c r="A106" s="14"/>
      <c r="B106" s="13"/>
      <c r="C106" s="45"/>
      <c r="D106" s="13"/>
      <c r="E106" s="13"/>
      <c r="F106" s="13"/>
      <c r="G106" s="13"/>
      <c r="H106" s="13"/>
      <c r="I106" s="28"/>
      <c r="J106" s="101"/>
      <c r="K106" s="41"/>
      <c r="L106" s="41"/>
      <c r="M106" s="41"/>
      <c r="N106" s="41"/>
      <c r="O106" s="41"/>
      <c r="P106" s="41"/>
      <c r="Q106" s="41"/>
      <c r="R106" s="41"/>
      <c r="S106" s="41"/>
      <c r="T106" s="87"/>
      <c r="U106" s="41"/>
      <c r="V106" s="41"/>
      <c r="W106" s="41"/>
      <c r="X106" s="41"/>
      <c r="Y106" s="41"/>
      <c r="Z106" s="41"/>
      <c r="AA106" s="41"/>
      <c r="AB106" s="28"/>
      <c r="AC106" s="28"/>
    </row>
    <row r="107" spans="1:29" ht="12.75">
      <c r="A107" s="14"/>
      <c r="B107" s="13"/>
      <c r="C107" s="45"/>
      <c r="D107" s="13"/>
      <c r="E107" s="13"/>
      <c r="F107" s="13"/>
      <c r="G107" s="13"/>
      <c r="H107" s="13"/>
      <c r="I107" s="28"/>
      <c r="J107" s="101"/>
      <c r="K107" s="41"/>
      <c r="L107" s="41"/>
      <c r="M107" s="41"/>
      <c r="N107" s="41"/>
      <c r="O107" s="41"/>
      <c r="P107" s="41"/>
      <c r="Q107" s="41"/>
      <c r="R107" s="41"/>
      <c r="S107" s="41"/>
      <c r="T107" s="87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1:29" ht="12.75">
      <c r="A108" s="14"/>
      <c r="B108" s="13"/>
      <c r="C108" s="45"/>
      <c r="D108" s="13"/>
      <c r="E108" s="13"/>
      <c r="F108" s="13"/>
      <c r="G108" s="13"/>
      <c r="H108" s="13"/>
      <c r="I108" s="28"/>
      <c r="J108" s="103">
        <v>3</v>
      </c>
      <c r="K108" s="65" t="s">
        <v>49</v>
      </c>
      <c r="L108" s="41"/>
      <c r="M108" s="41"/>
      <c r="N108" s="41"/>
      <c r="O108" s="41"/>
      <c r="P108" s="41"/>
      <c r="Q108" s="41"/>
      <c r="R108" s="41"/>
      <c r="S108" s="41"/>
      <c r="T108" s="87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1:29" ht="12.75">
      <c r="A109" s="14"/>
      <c r="B109" s="13"/>
      <c r="C109" s="45"/>
      <c r="D109" s="13"/>
      <c r="E109" s="13"/>
      <c r="F109" s="13"/>
      <c r="G109" s="13"/>
      <c r="H109" s="13"/>
      <c r="I109" s="28"/>
      <c r="J109" s="101"/>
      <c r="K109" s="41"/>
      <c r="L109" s="41"/>
      <c r="M109" s="104" t="s">
        <v>40</v>
      </c>
      <c r="N109" s="66"/>
      <c r="O109" s="41"/>
      <c r="P109" s="41"/>
      <c r="Q109" s="41"/>
      <c r="R109" s="41"/>
      <c r="S109" s="41"/>
      <c r="T109" s="87"/>
      <c r="U109" s="28"/>
      <c r="V109" s="28"/>
      <c r="W109" s="28"/>
      <c r="X109" s="28"/>
      <c r="Y109" s="28"/>
      <c r="Z109" s="28"/>
      <c r="AA109" s="28"/>
      <c r="AB109" s="28"/>
      <c r="AC109" s="28"/>
    </row>
    <row r="110" spans="1:29" ht="12.75">
      <c r="A110" s="14"/>
      <c r="B110" s="13"/>
      <c r="C110" s="45"/>
      <c r="D110" s="13"/>
      <c r="E110" s="13"/>
      <c r="F110" s="13"/>
      <c r="G110" s="13"/>
      <c r="H110" s="13"/>
      <c r="I110" s="28"/>
      <c r="J110" s="101"/>
      <c r="K110" s="41"/>
      <c r="L110" s="41"/>
      <c r="M110" s="104" t="s">
        <v>5</v>
      </c>
      <c r="N110" s="15"/>
      <c r="O110" s="15" t="s">
        <v>84</v>
      </c>
      <c r="P110" s="15" t="s">
        <v>83</v>
      </c>
      <c r="Q110" s="15" t="s">
        <v>107</v>
      </c>
      <c r="R110" s="15" t="s">
        <v>108</v>
      </c>
      <c r="S110" s="15" t="s">
        <v>109</v>
      </c>
      <c r="T110" s="105" t="s">
        <v>50</v>
      </c>
      <c r="U110" s="28"/>
      <c r="V110" s="28"/>
      <c r="W110" s="28"/>
      <c r="X110" s="28"/>
      <c r="Y110" s="28"/>
      <c r="Z110" s="28"/>
      <c r="AA110" s="28"/>
      <c r="AB110" s="28"/>
      <c r="AC110" s="28"/>
    </row>
    <row r="111" spans="1:29" ht="12.75">
      <c r="A111" s="32"/>
      <c r="C111" s="45"/>
      <c r="D111" s="13"/>
      <c r="E111" s="13"/>
      <c r="F111" s="13"/>
      <c r="G111" s="13"/>
      <c r="H111" s="13"/>
      <c r="I111" s="28"/>
      <c r="J111" s="101"/>
      <c r="K111" s="66" t="s">
        <v>78</v>
      </c>
      <c r="L111" s="41"/>
      <c r="M111" s="41"/>
      <c r="N111" s="66"/>
      <c r="O111" s="66"/>
      <c r="P111" s="66"/>
      <c r="Q111" s="66"/>
      <c r="R111" s="66"/>
      <c r="S111" s="66"/>
      <c r="T111" s="106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1:29" ht="12.75">
      <c r="A112" s="32"/>
      <c r="C112" s="45"/>
      <c r="D112" s="13"/>
      <c r="E112" s="13"/>
      <c r="F112" s="13"/>
      <c r="G112" s="13"/>
      <c r="H112" s="13"/>
      <c r="I112" s="28"/>
      <c r="J112" s="101"/>
      <c r="K112" s="41" t="s">
        <v>39</v>
      </c>
      <c r="L112" s="41"/>
      <c r="M112" s="107">
        <v>3200</v>
      </c>
      <c r="N112" s="66"/>
      <c r="O112" s="163">
        <f>2*M112</f>
        <v>6400</v>
      </c>
      <c r="P112" s="163">
        <f>2*M112</f>
        <v>6400</v>
      </c>
      <c r="Q112" s="163">
        <f>2*M112</f>
        <v>6400</v>
      </c>
      <c r="R112" s="163">
        <f>0*M112</f>
        <v>0</v>
      </c>
      <c r="S112" s="163">
        <f>0*M112</f>
        <v>0</v>
      </c>
      <c r="T112" s="87">
        <f>+SUM(O112:S112)</f>
        <v>19200</v>
      </c>
      <c r="U112" s="66" t="s">
        <v>79</v>
      </c>
      <c r="V112" s="28"/>
      <c r="W112" s="28"/>
      <c r="X112" s="28"/>
      <c r="Y112" s="28"/>
      <c r="Z112" s="28"/>
      <c r="AA112" s="28"/>
      <c r="AB112" s="28"/>
      <c r="AC112" s="28"/>
    </row>
    <row r="113" spans="1:29" ht="12.75">
      <c r="A113" s="32"/>
      <c r="C113" s="45"/>
      <c r="D113" s="13"/>
      <c r="E113" s="13"/>
      <c r="F113" s="13"/>
      <c r="G113" s="13"/>
      <c r="H113" s="13"/>
      <c r="I113" s="28"/>
      <c r="J113" s="101"/>
      <c r="K113" s="41" t="s">
        <v>51</v>
      </c>
      <c r="L113" s="41"/>
      <c r="M113" s="107">
        <v>6000</v>
      </c>
      <c r="N113" s="66"/>
      <c r="O113" s="163">
        <f>2*M113</f>
        <v>12000</v>
      </c>
      <c r="P113" s="163">
        <f>2*M113</f>
        <v>12000</v>
      </c>
      <c r="Q113" s="163">
        <f>2*M113</f>
        <v>12000</v>
      </c>
      <c r="R113" s="163">
        <f>0*M113</f>
        <v>0</v>
      </c>
      <c r="S113" s="163">
        <f>0*M113</f>
        <v>0</v>
      </c>
      <c r="T113" s="87">
        <f>+SUM(O113:S113)</f>
        <v>36000</v>
      </c>
      <c r="U113" s="66" t="s">
        <v>79</v>
      </c>
      <c r="V113" s="28"/>
      <c r="W113" s="28"/>
      <c r="X113" s="28"/>
      <c r="Y113" s="28"/>
      <c r="Z113" s="28"/>
      <c r="AA113" s="28"/>
      <c r="AB113" s="28"/>
      <c r="AC113" s="28"/>
    </row>
    <row r="114" spans="1:29" ht="12.75">
      <c r="A114" s="32"/>
      <c r="C114" s="45"/>
      <c r="D114" s="13"/>
      <c r="E114" s="13"/>
      <c r="F114" s="13"/>
      <c r="G114" s="13"/>
      <c r="H114" s="13"/>
      <c r="I114" s="28"/>
      <c r="J114" s="101"/>
      <c r="K114" s="41" t="s">
        <v>52</v>
      </c>
      <c r="L114" s="41"/>
      <c r="M114" s="107">
        <v>2000</v>
      </c>
      <c r="N114" s="66"/>
      <c r="O114" s="163">
        <f>2*M114</f>
        <v>4000</v>
      </c>
      <c r="P114" s="163">
        <f>1*M114</f>
        <v>2000</v>
      </c>
      <c r="Q114" s="163">
        <f>0*M114</f>
        <v>0</v>
      </c>
      <c r="R114" s="163">
        <f>0*M114</f>
        <v>0</v>
      </c>
      <c r="S114" s="163">
        <f>0*M114</f>
        <v>0</v>
      </c>
      <c r="T114" s="87">
        <f>+SUM(O114:S114)</f>
        <v>6000</v>
      </c>
      <c r="U114" s="66" t="s">
        <v>79</v>
      </c>
      <c r="V114" s="28"/>
      <c r="W114" s="28"/>
      <c r="X114" s="28"/>
      <c r="Y114" s="28"/>
      <c r="Z114" s="28"/>
      <c r="AA114" s="28"/>
      <c r="AB114" s="28"/>
      <c r="AC114" s="28"/>
    </row>
    <row r="115" spans="1:29" ht="12.75">
      <c r="A115" s="32"/>
      <c r="C115" s="45"/>
      <c r="D115" s="13"/>
      <c r="E115" s="13"/>
      <c r="F115" s="13"/>
      <c r="G115" s="13"/>
      <c r="H115" s="13"/>
      <c r="I115" s="28"/>
      <c r="J115" s="101"/>
      <c r="K115" s="41" t="s">
        <v>53</v>
      </c>
      <c r="L115" s="41"/>
      <c r="M115" s="107">
        <v>0</v>
      </c>
      <c r="N115" s="66"/>
      <c r="O115" s="163">
        <f>0*M115</f>
        <v>0</v>
      </c>
      <c r="P115" s="163">
        <f>0*M115</f>
        <v>0</v>
      </c>
      <c r="Q115" s="163">
        <f>0*M115</f>
        <v>0</v>
      </c>
      <c r="R115" s="163">
        <f>0*M115</f>
        <v>0</v>
      </c>
      <c r="S115" s="163">
        <f>0*M115</f>
        <v>0</v>
      </c>
      <c r="T115" s="87">
        <f>+SUM(O115:S115)</f>
        <v>0</v>
      </c>
      <c r="U115" s="28"/>
      <c r="V115" s="28"/>
      <c r="W115" s="28"/>
      <c r="X115" s="28"/>
      <c r="Y115" s="28"/>
      <c r="Z115" s="28"/>
      <c r="AA115" s="28"/>
      <c r="AB115" s="28"/>
      <c r="AC115" s="28"/>
    </row>
    <row r="116" spans="1:29" ht="12.75">
      <c r="A116" s="32"/>
      <c r="C116" s="45"/>
      <c r="D116" s="13"/>
      <c r="E116" s="13"/>
      <c r="F116" s="13"/>
      <c r="G116" s="13"/>
      <c r="H116" s="13"/>
      <c r="I116" s="28"/>
      <c r="J116" s="101"/>
      <c r="K116" s="41"/>
      <c r="L116" s="41"/>
      <c r="M116" s="41"/>
      <c r="N116" s="66"/>
      <c r="O116" s="66"/>
      <c r="P116" s="66"/>
      <c r="Q116" s="66"/>
      <c r="R116" s="66"/>
      <c r="S116" s="66"/>
      <c r="T116" s="106"/>
      <c r="U116" s="28"/>
      <c r="V116" s="28"/>
      <c r="W116" s="28"/>
      <c r="X116" s="28"/>
      <c r="Y116" s="28"/>
      <c r="Z116" s="28"/>
      <c r="AA116" s="28"/>
      <c r="AB116" s="28"/>
      <c r="AC116" s="28"/>
    </row>
    <row r="117" spans="1:29" ht="13.5" thickBot="1">
      <c r="A117" s="32"/>
      <c r="C117" s="45"/>
      <c r="D117" s="13"/>
      <c r="E117" s="13"/>
      <c r="F117" s="13"/>
      <c r="G117" s="13"/>
      <c r="H117" s="13"/>
      <c r="I117" s="28"/>
      <c r="J117" s="101"/>
      <c r="K117" s="65" t="s">
        <v>0</v>
      </c>
      <c r="L117" s="41"/>
      <c r="M117" s="41"/>
      <c r="N117" s="41"/>
      <c r="O117" s="47">
        <f aca="true" t="shared" si="0" ref="O117:T117">+SUM(O111:O116)</f>
        <v>22400</v>
      </c>
      <c r="P117" s="47">
        <f t="shared" si="0"/>
        <v>20400</v>
      </c>
      <c r="Q117" s="47">
        <f t="shared" si="0"/>
        <v>18400</v>
      </c>
      <c r="R117" s="47">
        <f t="shared" si="0"/>
        <v>0</v>
      </c>
      <c r="S117" s="47">
        <f t="shared" si="0"/>
        <v>0</v>
      </c>
      <c r="T117" s="108">
        <f t="shared" si="0"/>
        <v>61200</v>
      </c>
      <c r="U117" s="28"/>
      <c r="V117" s="28"/>
      <c r="W117" s="28"/>
      <c r="X117" s="28"/>
      <c r="Y117" s="28"/>
      <c r="Z117" s="28"/>
      <c r="AA117" s="28"/>
      <c r="AB117" s="28"/>
      <c r="AC117" s="28"/>
    </row>
    <row r="118" spans="1:29" ht="13.5" thickTop="1">
      <c r="A118" s="32"/>
      <c r="C118" s="45"/>
      <c r="D118" s="13"/>
      <c r="E118" s="13"/>
      <c r="F118" s="13"/>
      <c r="G118" s="13"/>
      <c r="H118" s="13"/>
      <c r="I118" s="28"/>
      <c r="J118" s="101"/>
      <c r="K118" s="41"/>
      <c r="L118" s="41"/>
      <c r="M118" s="41"/>
      <c r="N118" s="41"/>
      <c r="O118" s="66"/>
      <c r="P118" s="66"/>
      <c r="Q118" s="66"/>
      <c r="R118" s="66"/>
      <c r="S118" s="66"/>
      <c r="T118" s="106"/>
      <c r="U118" s="28"/>
      <c r="V118" s="28"/>
      <c r="W118" s="28"/>
      <c r="X118" s="28"/>
      <c r="Y118" s="28"/>
      <c r="Z118" s="28"/>
      <c r="AA118" s="28"/>
      <c r="AB118" s="28"/>
      <c r="AC118" s="28"/>
    </row>
    <row r="119" spans="1:29" ht="12.75">
      <c r="A119" s="32"/>
      <c r="C119" s="45"/>
      <c r="D119" s="13"/>
      <c r="E119" s="13"/>
      <c r="F119" s="13"/>
      <c r="G119" s="13"/>
      <c r="H119" s="13"/>
      <c r="I119" s="28"/>
      <c r="J119" s="101"/>
      <c r="K119" s="41"/>
      <c r="L119" s="41"/>
      <c r="M119" s="41"/>
      <c r="N119" s="41"/>
      <c r="O119" s="41"/>
      <c r="P119" s="41"/>
      <c r="Q119" s="41"/>
      <c r="R119" s="41"/>
      <c r="S119" s="41"/>
      <c r="T119" s="87"/>
      <c r="U119" s="28"/>
      <c r="V119" s="28"/>
      <c r="W119" s="28"/>
      <c r="X119" s="28"/>
      <c r="Y119" s="28"/>
      <c r="Z119" s="28"/>
      <c r="AA119" s="28"/>
      <c r="AB119" s="28"/>
      <c r="AC119" s="28"/>
    </row>
    <row r="120" spans="1:29" ht="12.75">
      <c r="A120" s="32"/>
      <c r="C120" s="3"/>
      <c r="I120" s="4"/>
      <c r="J120" s="103">
        <v>4</v>
      </c>
      <c r="K120" s="97" t="s">
        <v>22</v>
      </c>
      <c r="L120" s="42"/>
      <c r="M120" s="42"/>
      <c r="N120" s="42"/>
      <c r="O120" s="42"/>
      <c r="P120" s="42"/>
      <c r="Q120" s="42"/>
      <c r="R120" s="42"/>
      <c r="S120" s="42"/>
      <c r="T120" s="80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2.75">
      <c r="A121" s="32"/>
      <c r="C121" s="3"/>
      <c r="I121" s="4"/>
      <c r="J121" s="109"/>
      <c r="K121" s="42"/>
      <c r="L121" s="42"/>
      <c r="M121" s="42"/>
      <c r="N121" s="42"/>
      <c r="O121" s="42"/>
      <c r="P121" s="42"/>
      <c r="Q121" s="42"/>
      <c r="R121" s="42"/>
      <c r="S121" s="42"/>
      <c r="T121" s="80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2.75">
      <c r="A122" s="32"/>
      <c r="C122" s="3"/>
      <c r="I122" s="4"/>
      <c r="J122" s="109"/>
      <c r="K122" s="42"/>
      <c r="L122" s="42"/>
      <c r="M122" s="42"/>
      <c r="N122" s="15"/>
      <c r="O122" s="15" t="s">
        <v>84</v>
      </c>
      <c r="P122" s="15" t="s">
        <v>83</v>
      </c>
      <c r="Q122" s="15" t="s">
        <v>107</v>
      </c>
      <c r="R122" s="15" t="s">
        <v>108</v>
      </c>
      <c r="S122" s="15" t="s">
        <v>109</v>
      </c>
      <c r="T122" s="80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2.75">
      <c r="A123" s="32"/>
      <c r="C123" s="3"/>
      <c r="I123" s="4"/>
      <c r="J123" s="99" t="s">
        <v>67</v>
      </c>
      <c r="K123" s="42"/>
      <c r="L123" s="42"/>
      <c r="M123" s="84"/>
      <c r="N123" s="42"/>
      <c r="O123" s="15"/>
      <c r="P123" s="15"/>
      <c r="Q123" s="15"/>
      <c r="R123" s="15"/>
      <c r="S123" s="42"/>
      <c r="T123" s="80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2.75">
      <c r="A124" s="32"/>
      <c r="C124" s="3"/>
      <c r="I124" s="4"/>
      <c r="J124" s="99"/>
      <c r="K124" s="42"/>
      <c r="L124" s="84" t="s">
        <v>129</v>
      </c>
      <c r="M124" s="194"/>
      <c r="N124" s="195"/>
      <c r="O124" s="198"/>
      <c r="P124" s="198"/>
      <c r="Q124" s="198"/>
      <c r="R124" s="198"/>
      <c r="S124" s="198"/>
      <c r="T124" s="80"/>
      <c r="U124" s="66" t="s">
        <v>103</v>
      </c>
      <c r="V124" s="4"/>
      <c r="W124" s="4"/>
      <c r="X124" s="4"/>
      <c r="Y124" s="4"/>
      <c r="Z124" s="4"/>
      <c r="AA124" s="4"/>
      <c r="AB124" s="4"/>
      <c r="AC124" s="4"/>
    </row>
    <row r="125" spans="1:29" ht="12.75">
      <c r="A125" s="32"/>
      <c r="C125" s="3"/>
      <c r="I125" s="4"/>
      <c r="J125" s="99"/>
      <c r="K125" s="42"/>
      <c r="L125" s="42" t="s">
        <v>38</v>
      </c>
      <c r="M125" s="194"/>
      <c r="N125" s="195"/>
      <c r="O125" s="198"/>
      <c r="P125" s="198"/>
      <c r="Q125" s="198"/>
      <c r="R125" s="198"/>
      <c r="S125" s="198"/>
      <c r="T125" s="80"/>
      <c r="U125" s="66"/>
      <c r="V125" s="4"/>
      <c r="W125" s="4"/>
      <c r="X125" s="4"/>
      <c r="Y125" s="4"/>
      <c r="Z125" s="4"/>
      <c r="AA125" s="4"/>
      <c r="AB125" s="4"/>
      <c r="AC125" s="4"/>
    </row>
    <row r="126" spans="1:29" ht="12.75">
      <c r="A126" s="32"/>
      <c r="C126" s="3"/>
      <c r="I126" s="4"/>
      <c r="J126" s="99"/>
      <c r="K126" s="84" t="s">
        <v>131</v>
      </c>
      <c r="L126" s="42"/>
      <c r="M126" s="194"/>
      <c r="N126" s="195"/>
      <c r="O126" s="138">
        <f>(O124*O125)</f>
        <v>0</v>
      </c>
      <c r="P126" s="138">
        <f>(P124*P125)</f>
        <v>0</v>
      </c>
      <c r="Q126" s="138">
        <f>(Q124*Q125)</f>
        <v>0</v>
      </c>
      <c r="R126" s="138">
        <f>(R124*R125)</f>
        <v>0</v>
      </c>
      <c r="S126" s="138">
        <f>(S124*S125)</f>
        <v>0</v>
      </c>
      <c r="T126" s="80"/>
      <c r="U126" s="66"/>
      <c r="V126" s="4"/>
      <c r="W126" s="4"/>
      <c r="X126" s="4"/>
      <c r="Y126" s="4"/>
      <c r="Z126" s="4"/>
      <c r="AA126" s="4"/>
      <c r="AB126" s="4"/>
      <c r="AC126" s="4"/>
    </row>
    <row r="127" spans="1:29" ht="12.75">
      <c r="A127" s="32"/>
      <c r="C127" s="3"/>
      <c r="I127" s="4"/>
      <c r="J127" s="99" t="s">
        <v>68</v>
      </c>
      <c r="K127" s="42"/>
      <c r="L127" s="42"/>
      <c r="M127" s="194"/>
      <c r="N127" s="195"/>
      <c r="O127" s="196"/>
      <c r="P127" s="138"/>
      <c r="Q127" s="138"/>
      <c r="R127" s="138"/>
      <c r="S127" s="138"/>
      <c r="T127" s="80"/>
      <c r="U127" s="66"/>
      <c r="V127" s="4"/>
      <c r="W127" s="4"/>
      <c r="X127" s="4"/>
      <c r="Y127" s="4"/>
      <c r="Z127" s="4"/>
      <c r="AA127" s="4"/>
      <c r="AB127" s="4"/>
      <c r="AC127" s="4"/>
    </row>
    <row r="128" spans="1:29" ht="12.75">
      <c r="A128" s="32"/>
      <c r="C128" s="3"/>
      <c r="I128" s="4"/>
      <c r="J128" s="99"/>
      <c r="K128" s="42"/>
      <c r="L128" s="84" t="s">
        <v>69</v>
      </c>
      <c r="M128" s="194"/>
      <c r="N128" s="152"/>
      <c r="O128" s="198"/>
      <c r="P128" s="198"/>
      <c r="Q128" s="198"/>
      <c r="R128" s="198"/>
      <c r="S128" s="198"/>
      <c r="T128" s="80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2.75">
      <c r="A129" s="32"/>
      <c r="C129" s="3"/>
      <c r="I129" s="4"/>
      <c r="J129" s="86"/>
      <c r="K129" s="42"/>
      <c r="L129" s="42" t="s">
        <v>38</v>
      </c>
      <c r="M129" s="194"/>
      <c r="N129" s="197"/>
      <c r="O129" s="199"/>
      <c r="P129" s="199"/>
      <c r="Q129" s="199"/>
      <c r="R129" s="199"/>
      <c r="S129" s="199"/>
      <c r="T129" s="80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2.75">
      <c r="A130" s="32"/>
      <c r="C130" s="3"/>
      <c r="I130" s="4"/>
      <c r="J130" s="86"/>
      <c r="K130" s="84" t="s">
        <v>131</v>
      </c>
      <c r="L130" s="42"/>
      <c r="M130" s="194"/>
      <c r="N130" s="197"/>
      <c r="O130" s="200">
        <f>(O128+O129)</f>
        <v>0</v>
      </c>
      <c r="P130" s="200">
        <f>(P128+P129)</f>
        <v>0</v>
      </c>
      <c r="Q130" s="200">
        <f>(Q128+Q129)</f>
        <v>0</v>
      </c>
      <c r="R130" s="200">
        <f>(R128+R129)</f>
        <v>0</v>
      </c>
      <c r="S130" s="200">
        <f>(S128+S129)</f>
        <v>0</v>
      </c>
      <c r="T130" s="80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2.75">
      <c r="A131" s="32"/>
      <c r="C131" s="3"/>
      <c r="I131" s="4"/>
      <c r="J131" s="109"/>
      <c r="K131" s="42"/>
      <c r="L131" s="42"/>
      <c r="M131" s="42"/>
      <c r="N131" s="42"/>
      <c r="O131" s="59"/>
      <c r="P131" s="59"/>
      <c r="Q131" s="59"/>
      <c r="R131" s="59"/>
      <c r="S131" s="59"/>
      <c r="T131" s="80"/>
      <c r="U131" s="4"/>
      <c r="V131" s="4"/>
      <c r="W131" s="4"/>
      <c r="X131" s="4"/>
      <c r="Y131" s="4"/>
      <c r="Z131" s="4"/>
      <c r="AA131" s="4"/>
      <c r="AB131" s="4"/>
      <c r="AC131" s="4"/>
    </row>
    <row r="132" spans="10:20" ht="13.5" thickBot="1">
      <c r="J132" s="86" t="s">
        <v>130</v>
      </c>
      <c r="K132" s="42"/>
      <c r="L132" s="42"/>
      <c r="M132" s="135" t="s">
        <v>5</v>
      </c>
      <c r="N132" s="136"/>
      <c r="O132" s="143">
        <f>O126+O130</f>
        <v>0</v>
      </c>
      <c r="P132" s="143">
        <f>P126+P130</f>
        <v>0</v>
      </c>
      <c r="Q132" s="143">
        <f>Q126+Q130</f>
        <v>0</v>
      </c>
      <c r="R132" s="143">
        <f>R126+R130</f>
        <v>0</v>
      </c>
      <c r="S132" s="143">
        <f>S126+S130</f>
        <v>0</v>
      </c>
      <c r="T132" s="98"/>
    </row>
    <row r="133" spans="10:20" ht="13.5" thickTop="1">
      <c r="J133" s="109"/>
      <c r="K133" s="42"/>
      <c r="L133" s="42"/>
      <c r="M133" s="42"/>
      <c r="N133" s="42"/>
      <c r="O133" s="42"/>
      <c r="P133" s="42"/>
      <c r="Q133" s="42"/>
      <c r="R133" s="42"/>
      <c r="S133" s="11"/>
      <c r="T133" s="98"/>
    </row>
    <row r="134" spans="10:20" ht="12.75">
      <c r="J134" s="109"/>
      <c r="K134" s="42"/>
      <c r="L134" s="42"/>
      <c r="M134" s="42"/>
      <c r="N134" s="42"/>
      <c r="O134" s="42"/>
      <c r="P134" s="42"/>
      <c r="Q134" s="42"/>
      <c r="R134" s="42"/>
      <c r="S134" s="11"/>
      <c r="T134" s="98"/>
    </row>
    <row r="135" spans="10:20" ht="12.75">
      <c r="J135" s="79"/>
      <c r="K135" s="42"/>
      <c r="L135" s="42"/>
      <c r="M135" s="42"/>
      <c r="N135" s="42"/>
      <c r="O135" s="44"/>
      <c r="P135" s="42"/>
      <c r="Q135" s="42"/>
      <c r="R135" s="42"/>
      <c r="S135" s="11"/>
      <c r="T135" s="98"/>
    </row>
    <row r="136" spans="10:20" ht="12.75">
      <c r="J136" s="103">
        <v>5</v>
      </c>
      <c r="K136" s="97" t="s">
        <v>23</v>
      </c>
      <c r="L136" s="42"/>
      <c r="M136" s="42"/>
      <c r="N136" s="42"/>
      <c r="O136" s="42"/>
      <c r="P136" s="42"/>
      <c r="Q136" s="42"/>
      <c r="R136" s="42"/>
      <c r="S136" s="11"/>
      <c r="T136" s="98"/>
    </row>
    <row r="137" spans="10:20" ht="12.75">
      <c r="J137" s="86"/>
      <c r="K137" s="11"/>
      <c r="L137" s="11"/>
      <c r="M137" s="11"/>
      <c r="N137" s="11"/>
      <c r="O137" s="11"/>
      <c r="P137" s="11"/>
      <c r="Q137" s="11"/>
      <c r="R137" s="11"/>
      <c r="S137" s="11"/>
      <c r="T137" s="98"/>
    </row>
    <row r="138" spans="10:20" ht="12.75">
      <c r="J138" s="109" t="s">
        <v>18</v>
      </c>
      <c r="K138" s="42"/>
      <c r="L138" s="42"/>
      <c r="M138" s="42"/>
      <c r="N138" s="117">
        <v>400</v>
      </c>
      <c r="O138" s="42" t="s">
        <v>19</v>
      </c>
      <c r="P138" s="42"/>
      <c r="Q138" s="42"/>
      <c r="R138" s="42"/>
      <c r="S138" s="11"/>
      <c r="T138" s="98"/>
    </row>
    <row r="139" spans="10:20" ht="12.75">
      <c r="J139" s="109"/>
      <c r="K139" s="42"/>
      <c r="L139" s="42"/>
      <c r="M139" s="42"/>
      <c r="N139" s="42"/>
      <c r="O139" s="42"/>
      <c r="P139" s="42"/>
      <c r="Q139" s="42"/>
      <c r="R139" s="42"/>
      <c r="S139" s="11"/>
      <c r="T139" s="98"/>
    </row>
    <row r="140" spans="10:29" ht="12.75">
      <c r="J140" s="109"/>
      <c r="K140" s="42"/>
      <c r="L140" s="42"/>
      <c r="M140" s="42"/>
      <c r="N140" s="15"/>
      <c r="O140" s="15" t="s">
        <v>84</v>
      </c>
      <c r="P140" s="15" t="s">
        <v>83</v>
      </c>
      <c r="Q140" s="15" t="s">
        <v>107</v>
      </c>
      <c r="R140" s="15" t="s">
        <v>108</v>
      </c>
      <c r="S140" s="15" t="s">
        <v>109</v>
      </c>
      <c r="T140" s="80"/>
      <c r="U140" s="4"/>
      <c r="V140" s="4"/>
      <c r="W140" s="4"/>
      <c r="X140" s="4"/>
      <c r="Y140" s="4"/>
      <c r="Z140" s="4"/>
      <c r="AA140" s="4"/>
      <c r="AB140" s="4"/>
      <c r="AC140" s="4"/>
    </row>
    <row r="141" spans="10:29" ht="12.75">
      <c r="J141" s="109"/>
      <c r="K141" s="42"/>
      <c r="L141" s="42"/>
      <c r="M141" s="42"/>
      <c r="N141" s="42"/>
      <c r="O141" s="42"/>
      <c r="P141" s="42"/>
      <c r="Q141" s="42"/>
      <c r="R141" s="42"/>
      <c r="S141" s="42"/>
      <c r="T141" s="80"/>
      <c r="U141" s="4"/>
      <c r="V141" s="4"/>
      <c r="W141" s="4"/>
      <c r="X141" s="4"/>
      <c r="Y141" s="4"/>
      <c r="Z141" s="4"/>
      <c r="AA141" s="4"/>
      <c r="AB141" s="4"/>
      <c r="AC141" s="4"/>
    </row>
    <row r="142" spans="10:29" ht="12.75">
      <c r="J142" s="109" t="s">
        <v>20</v>
      </c>
      <c r="K142" s="42"/>
      <c r="L142" s="42"/>
      <c r="M142" s="42"/>
      <c r="N142" s="44"/>
      <c r="O142" s="44">
        <f>+O71</f>
        <v>0</v>
      </c>
      <c r="P142" s="44">
        <f>+P71</f>
        <v>20</v>
      </c>
      <c r="Q142" s="44">
        <f>+Q71</f>
        <v>30</v>
      </c>
      <c r="R142" s="44">
        <f>+R71</f>
        <v>40</v>
      </c>
      <c r="S142" s="44">
        <f>+S71</f>
        <v>50</v>
      </c>
      <c r="T142" s="80"/>
      <c r="U142" s="4"/>
      <c r="V142" s="4"/>
      <c r="W142" s="4"/>
      <c r="X142" s="4"/>
      <c r="Y142" s="4"/>
      <c r="Z142" s="4"/>
      <c r="AA142" s="4"/>
      <c r="AB142" s="4"/>
      <c r="AC142" s="4"/>
    </row>
    <row r="143" spans="10:29" ht="12.75">
      <c r="J143" s="109"/>
      <c r="K143" s="42"/>
      <c r="L143" s="42"/>
      <c r="M143" s="42"/>
      <c r="N143" s="42"/>
      <c r="O143" s="42"/>
      <c r="P143" s="42"/>
      <c r="Q143" s="42"/>
      <c r="R143" s="42"/>
      <c r="S143" s="42"/>
      <c r="T143" s="80"/>
      <c r="U143" s="4"/>
      <c r="V143" s="4"/>
      <c r="W143" s="4"/>
      <c r="X143" s="4"/>
      <c r="Y143" s="4"/>
      <c r="Z143" s="4"/>
      <c r="AA143" s="4"/>
      <c r="AB143" s="4"/>
      <c r="AC143" s="4"/>
    </row>
    <row r="144" spans="10:29" ht="13.5" thickBot="1">
      <c r="J144" s="109" t="s">
        <v>21</v>
      </c>
      <c r="K144" s="42"/>
      <c r="L144" s="42"/>
      <c r="M144" s="42"/>
      <c r="N144" s="41"/>
      <c r="O144" s="43">
        <f>+$N$138*O142</f>
        <v>0</v>
      </c>
      <c r="P144" s="43">
        <f>+$N$138*P142</f>
        <v>8000</v>
      </c>
      <c r="Q144" s="43">
        <f>+$N$138*Q142</f>
        <v>12000</v>
      </c>
      <c r="R144" s="43">
        <f>+$N$138*R142</f>
        <v>16000</v>
      </c>
      <c r="S144" s="43">
        <f>+$N$138*S142</f>
        <v>20000</v>
      </c>
      <c r="T144" s="80"/>
      <c r="U144" s="4"/>
      <c r="V144" s="4"/>
      <c r="W144" s="4"/>
      <c r="X144" s="4"/>
      <c r="Y144" s="4"/>
      <c r="Z144" s="4"/>
      <c r="AA144" s="4"/>
      <c r="AB144" s="4"/>
      <c r="AC144" s="4"/>
    </row>
    <row r="145" spans="10:29" ht="13.5" thickTop="1">
      <c r="J145" s="109"/>
      <c r="K145" s="42"/>
      <c r="L145" s="42"/>
      <c r="M145" s="42"/>
      <c r="N145" s="41"/>
      <c r="O145" s="41"/>
      <c r="P145" s="41"/>
      <c r="Q145" s="41"/>
      <c r="R145" s="41"/>
      <c r="S145" s="42"/>
      <c r="T145" s="80"/>
      <c r="U145" s="4"/>
      <c r="V145" s="4"/>
      <c r="W145" s="4"/>
      <c r="X145" s="4"/>
      <c r="Y145" s="4"/>
      <c r="Z145" s="4"/>
      <c r="AA145" s="4"/>
      <c r="AB145" s="4"/>
      <c r="AC145" s="4"/>
    </row>
    <row r="146" spans="10:29" ht="12.75">
      <c r="J146" s="79"/>
      <c r="K146" s="42"/>
      <c r="L146" s="42"/>
      <c r="M146" s="42"/>
      <c r="N146" s="41"/>
      <c r="O146" s="41"/>
      <c r="P146" s="41"/>
      <c r="Q146" s="41"/>
      <c r="R146" s="41"/>
      <c r="S146" s="42"/>
      <c r="T146" s="80"/>
      <c r="U146" s="4"/>
      <c r="V146" s="4"/>
      <c r="W146" s="4"/>
      <c r="X146" s="4"/>
      <c r="Y146" s="4"/>
      <c r="Z146" s="4"/>
      <c r="AA146" s="4"/>
      <c r="AB146" s="4"/>
      <c r="AC146" s="4"/>
    </row>
    <row r="147" spans="10:29" ht="12.75">
      <c r="J147" s="103">
        <v>6</v>
      </c>
      <c r="K147" s="97" t="s">
        <v>24</v>
      </c>
      <c r="L147" s="42"/>
      <c r="M147" s="42"/>
      <c r="N147" s="41"/>
      <c r="O147" s="41"/>
      <c r="P147" s="41"/>
      <c r="Q147" s="41"/>
      <c r="R147" s="41"/>
      <c r="S147" s="42"/>
      <c r="T147" s="80"/>
      <c r="U147" s="4"/>
      <c r="V147" s="4"/>
      <c r="W147" s="4"/>
      <c r="X147" s="4"/>
      <c r="Y147" s="4"/>
      <c r="Z147" s="4"/>
      <c r="AA147" s="4"/>
      <c r="AB147" s="4"/>
      <c r="AC147" s="4"/>
    </row>
    <row r="148" spans="10:29" ht="12.75">
      <c r="J148" s="79"/>
      <c r="K148" s="42"/>
      <c r="L148" s="42"/>
      <c r="M148" s="42"/>
      <c r="N148" s="41"/>
      <c r="O148" s="41"/>
      <c r="P148" s="41"/>
      <c r="Q148" s="41"/>
      <c r="R148" s="41"/>
      <c r="S148" s="42"/>
      <c r="T148" s="80"/>
      <c r="U148" s="4"/>
      <c r="V148" s="4"/>
      <c r="W148" s="4"/>
      <c r="X148" s="4"/>
      <c r="Y148" s="4"/>
      <c r="Z148" s="4"/>
      <c r="AA148" s="4"/>
      <c r="AB148" s="4"/>
      <c r="AC148" s="4"/>
    </row>
    <row r="149" spans="10:25" ht="12.75">
      <c r="J149" s="109" t="s">
        <v>26</v>
      </c>
      <c r="K149" s="42"/>
      <c r="L149" s="42"/>
      <c r="M149" s="42"/>
      <c r="N149" s="42"/>
      <c r="O149" s="15" t="s">
        <v>84</v>
      </c>
      <c r="P149" s="15" t="s">
        <v>83</v>
      </c>
      <c r="Q149" s="15" t="s">
        <v>107</v>
      </c>
      <c r="R149" s="15" t="s">
        <v>108</v>
      </c>
      <c r="S149" s="15" t="s">
        <v>109</v>
      </c>
      <c r="T149" s="89"/>
      <c r="U149" s="38"/>
      <c r="V149" s="38"/>
      <c r="W149" s="38"/>
      <c r="X149" s="38"/>
      <c r="Y149" s="38"/>
    </row>
    <row r="150" spans="10:29" ht="12.75">
      <c r="J150" s="109"/>
      <c r="K150" s="42"/>
      <c r="L150" s="42"/>
      <c r="M150" s="42"/>
      <c r="N150" s="41"/>
      <c r="O150" s="41"/>
      <c r="P150" s="41"/>
      <c r="Q150" s="41"/>
      <c r="R150" s="41"/>
      <c r="S150" s="41"/>
      <c r="T150" s="87"/>
      <c r="U150" s="41"/>
      <c r="V150" s="41"/>
      <c r="W150" s="41"/>
      <c r="X150" s="41"/>
      <c r="Y150" s="41"/>
      <c r="Z150" s="11"/>
      <c r="AA150" s="11"/>
      <c r="AB150" s="11"/>
      <c r="AC150" s="11"/>
    </row>
    <row r="151" spans="10:29" ht="12.75">
      <c r="J151" s="99" t="s">
        <v>105</v>
      </c>
      <c r="K151" s="42"/>
      <c r="L151" s="42"/>
      <c r="M151" s="42"/>
      <c r="N151" s="41"/>
      <c r="O151" s="107">
        <v>0</v>
      </c>
      <c r="P151" s="107">
        <v>0</v>
      </c>
      <c r="Q151" s="107">
        <v>0</v>
      </c>
      <c r="R151" s="107">
        <v>0</v>
      </c>
      <c r="S151" s="107">
        <v>0</v>
      </c>
      <c r="T151" s="87"/>
      <c r="U151" s="41"/>
      <c r="V151" s="41"/>
      <c r="W151" s="41"/>
      <c r="X151" s="41"/>
      <c r="Y151" s="41"/>
      <c r="Z151" s="11"/>
      <c r="AA151" s="11"/>
      <c r="AB151" s="11"/>
      <c r="AC151" s="11"/>
    </row>
    <row r="152" spans="10:29" ht="12.75">
      <c r="J152" s="109" t="s">
        <v>25</v>
      </c>
      <c r="K152" s="42"/>
      <c r="L152" s="42"/>
      <c r="M152" s="42"/>
      <c r="N152" s="41"/>
      <c r="O152" s="107">
        <v>0</v>
      </c>
      <c r="P152" s="107">
        <v>0</v>
      </c>
      <c r="Q152" s="107">
        <v>0</v>
      </c>
      <c r="R152" s="107">
        <v>0</v>
      </c>
      <c r="S152" s="107">
        <v>0</v>
      </c>
      <c r="T152" s="80"/>
      <c r="U152" s="42"/>
      <c r="V152" s="42"/>
      <c r="W152" s="42"/>
      <c r="X152" s="41"/>
      <c r="Y152" s="41"/>
      <c r="Z152" s="11"/>
      <c r="AA152" s="11"/>
      <c r="AB152" s="11"/>
      <c r="AC152" s="11"/>
    </row>
    <row r="153" spans="10:29" ht="12.75">
      <c r="J153" s="109" t="s">
        <v>27</v>
      </c>
      <c r="K153" s="42"/>
      <c r="L153" s="42"/>
      <c r="M153" s="42"/>
      <c r="N153" s="41"/>
      <c r="O153" s="107">
        <v>1</v>
      </c>
      <c r="P153" s="107">
        <v>1</v>
      </c>
      <c r="Q153" s="107">
        <v>1</v>
      </c>
      <c r="R153" s="107">
        <v>2</v>
      </c>
      <c r="S153" s="107">
        <v>2</v>
      </c>
      <c r="T153" s="87"/>
      <c r="U153" s="41"/>
      <c r="V153" s="41"/>
      <c r="W153" s="41"/>
      <c r="X153" s="41"/>
      <c r="Y153" s="41"/>
      <c r="Z153" s="11"/>
      <c r="AA153" s="11"/>
      <c r="AB153" s="11"/>
      <c r="AC153" s="11"/>
    </row>
    <row r="154" spans="10:29" ht="12.75">
      <c r="J154" s="109"/>
      <c r="K154" s="42"/>
      <c r="L154" s="42"/>
      <c r="M154" s="42"/>
      <c r="N154" s="41"/>
      <c r="O154" s="42"/>
      <c r="P154" s="42"/>
      <c r="Q154" s="42"/>
      <c r="R154" s="42"/>
      <c r="S154" s="42"/>
      <c r="T154" s="80"/>
      <c r="U154" s="42"/>
      <c r="V154" s="42"/>
      <c r="W154" s="42"/>
      <c r="X154" s="42"/>
      <c r="Y154" s="42"/>
      <c r="Z154" s="11"/>
      <c r="AA154" s="11"/>
      <c r="AB154" s="11"/>
      <c r="AC154" s="11"/>
    </row>
    <row r="155" spans="10:29" ht="13.5" thickBot="1">
      <c r="J155" s="109"/>
      <c r="K155" s="42"/>
      <c r="L155" s="42"/>
      <c r="M155" s="42"/>
      <c r="N155" s="66"/>
      <c r="O155" s="47">
        <f>+SUM(O151:O154)</f>
        <v>1</v>
      </c>
      <c r="P155" s="47">
        <f>+SUM(P151:P154)</f>
        <v>1</v>
      </c>
      <c r="Q155" s="47">
        <f>+SUM(Q151:Q154)</f>
        <v>1</v>
      </c>
      <c r="R155" s="47">
        <f>+SUM(R151:R154)</f>
        <v>2</v>
      </c>
      <c r="S155" s="47">
        <f>+SUM(S151:S154)</f>
        <v>2</v>
      </c>
      <c r="T155" s="106"/>
      <c r="U155" s="66"/>
      <c r="V155" s="66"/>
      <c r="W155" s="66"/>
      <c r="X155" s="66"/>
      <c r="Y155" s="66"/>
      <c r="Z155" s="11"/>
      <c r="AA155" s="11"/>
      <c r="AB155" s="11"/>
      <c r="AC155" s="11"/>
    </row>
    <row r="156" spans="10:29" ht="13.5" thickTop="1">
      <c r="J156" s="109" t="s">
        <v>28</v>
      </c>
      <c r="K156" s="42"/>
      <c r="L156" s="42"/>
      <c r="M156" s="42"/>
      <c r="N156" s="41"/>
      <c r="O156" s="41"/>
      <c r="P156" s="41"/>
      <c r="Q156" s="41"/>
      <c r="R156" s="41"/>
      <c r="S156" s="42"/>
      <c r="T156" s="80"/>
      <c r="U156" s="42"/>
      <c r="V156" s="42"/>
      <c r="W156" s="42"/>
      <c r="X156" s="42"/>
      <c r="Y156" s="42"/>
      <c r="Z156" s="42"/>
      <c r="AA156" s="42"/>
      <c r="AB156" s="42"/>
      <c r="AC156" s="42"/>
    </row>
    <row r="157" spans="10:29" ht="12.75">
      <c r="J157" s="109"/>
      <c r="K157" s="42"/>
      <c r="L157" s="42"/>
      <c r="M157" s="42"/>
      <c r="N157" s="49" t="s">
        <v>29</v>
      </c>
      <c r="O157" s="41"/>
      <c r="P157" s="49" t="s">
        <v>30</v>
      </c>
      <c r="Q157" s="41"/>
      <c r="R157" s="41"/>
      <c r="S157" s="42"/>
      <c r="T157" s="80"/>
      <c r="U157" s="4"/>
      <c r="V157" s="4"/>
      <c r="W157" s="4"/>
      <c r="X157" s="4"/>
      <c r="Y157" s="4"/>
      <c r="Z157" s="4"/>
      <c r="AA157" s="4"/>
      <c r="AB157" s="4"/>
      <c r="AC157" s="4"/>
    </row>
    <row r="158" spans="10:29" ht="12.75">
      <c r="J158" s="99" t="s">
        <v>105</v>
      </c>
      <c r="K158" s="42"/>
      <c r="L158" s="42"/>
      <c r="M158" s="42"/>
      <c r="N158" s="107">
        <v>2000</v>
      </c>
      <c r="O158" s="41"/>
      <c r="P158" s="118">
        <v>0.08</v>
      </c>
      <c r="Q158" s="41"/>
      <c r="R158" s="41"/>
      <c r="S158" s="42"/>
      <c r="T158" s="80"/>
      <c r="U158" s="4"/>
      <c r="V158" s="4"/>
      <c r="W158" s="4"/>
      <c r="X158" s="4"/>
      <c r="Y158" s="4"/>
      <c r="Z158" s="4"/>
      <c r="AA158" s="4"/>
      <c r="AB158" s="4"/>
      <c r="AC158" s="4"/>
    </row>
    <row r="159" spans="10:29" ht="12.75">
      <c r="J159" s="109" t="s">
        <v>25</v>
      </c>
      <c r="K159" s="42"/>
      <c r="L159" s="42"/>
      <c r="M159" s="42"/>
      <c r="N159" s="107">
        <v>2000</v>
      </c>
      <c r="O159" s="41"/>
      <c r="P159" s="118">
        <v>0.08</v>
      </c>
      <c r="Q159" s="41"/>
      <c r="R159" s="41"/>
      <c r="S159" s="42"/>
      <c r="T159" s="80"/>
      <c r="U159" s="4"/>
      <c r="V159" s="4"/>
      <c r="W159" s="4"/>
      <c r="X159" s="4"/>
      <c r="Y159" s="4"/>
      <c r="Z159" s="4"/>
      <c r="AA159" s="4"/>
      <c r="AB159" s="4"/>
      <c r="AC159" s="4"/>
    </row>
    <row r="160" spans="10:29" ht="12.75">
      <c r="J160" s="109" t="s">
        <v>27</v>
      </c>
      <c r="K160" s="42"/>
      <c r="L160" s="42"/>
      <c r="M160" s="42"/>
      <c r="N160" s="107">
        <v>900</v>
      </c>
      <c r="O160" s="41"/>
      <c r="P160" s="118">
        <v>0.08</v>
      </c>
      <c r="Q160" s="41"/>
      <c r="R160" s="41"/>
      <c r="S160" s="42"/>
      <c r="T160" s="80"/>
      <c r="U160" s="4"/>
      <c r="V160" s="4"/>
      <c r="W160" s="4"/>
      <c r="X160" s="4"/>
      <c r="Y160" s="4"/>
      <c r="Z160" s="4"/>
      <c r="AA160" s="4"/>
      <c r="AB160" s="4"/>
      <c r="AC160" s="4"/>
    </row>
    <row r="161" spans="10:29" ht="12.75">
      <c r="J161" s="109"/>
      <c r="K161" s="42"/>
      <c r="L161" s="42"/>
      <c r="M161" s="42"/>
      <c r="N161" s="41"/>
      <c r="O161" s="41"/>
      <c r="P161" s="41"/>
      <c r="Q161" s="41"/>
      <c r="R161" s="41"/>
      <c r="S161" s="42"/>
      <c r="T161" s="80"/>
      <c r="U161" s="4"/>
      <c r="V161" s="4"/>
      <c r="W161" s="4"/>
      <c r="X161" s="4"/>
      <c r="Y161" s="4"/>
      <c r="Z161" s="4"/>
      <c r="AA161" s="4"/>
      <c r="AB161" s="4"/>
      <c r="AC161" s="4"/>
    </row>
    <row r="162" spans="10:29" ht="12.75">
      <c r="J162" s="109"/>
      <c r="K162" s="42"/>
      <c r="L162" s="42"/>
      <c r="M162" s="42"/>
      <c r="N162" s="41"/>
      <c r="O162" s="41"/>
      <c r="P162" s="41"/>
      <c r="Q162" s="41"/>
      <c r="R162" s="41"/>
      <c r="S162" s="42"/>
      <c r="T162" s="80"/>
      <c r="U162" s="4"/>
      <c r="V162" s="4"/>
      <c r="W162" s="4"/>
      <c r="X162" s="4"/>
      <c r="Y162" s="4"/>
      <c r="Z162" s="4"/>
      <c r="AA162" s="4"/>
      <c r="AB162" s="4"/>
      <c r="AC162" s="4"/>
    </row>
    <row r="163" spans="10:29" ht="12.75">
      <c r="J163" s="109"/>
      <c r="K163" s="42"/>
      <c r="L163" s="42"/>
      <c r="M163" s="42"/>
      <c r="N163" s="41"/>
      <c r="O163" s="41"/>
      <c r="P163" s="41"/>
      <c r="Q163" s="41"/>
      <c r="R163" s="41"/>
      <c r="S163" s="42"/>
      <c r="T163" s="80"/>
      <c r="U163" s="4"/>
      <c r="V163" s="4"/>
      <c r="W163" s="4"/>
      <c r="X163" s="4"/>
      <c r="Y163" s="4"/>
      <c r="Z163" s="4"/>
      <c r="AA163" s="4"/>
      <c r="AB163" s="4"/>
      <c r="AC163" s="4"/>
    </row>
    <row r="164" spans="10:26" ht="12.75">
      <c r="J164" s="99" t="s">
        <v>32</v>
      </c>
      <c r="K164" s="42"/>
      <c r="L164" s="42"/>
      <c r="M164" s="42"/>
      <c r="N164" s="42"/>
      <c r="O164" s="15" t="s">
        <v>84</v>
      </c>
      <c r="P164" s="15" t="s">
        <v>83</v>
      </c>
      <c r="Q164" s="15" t="s">
        <v>107</v>
      </c>
      <c r="R164" s="15" t="s">
        <v>108</v>
      </c>
      <c r="S164" s="15" t="s">
        <v>109</v>
      </c>
      <c r="T164" s="89"/>
      <c r="U164" s="58"/>
      <c r="V164" s="58"/>
      <c r="W164" s="58"/>
      <c r="X164" s="58"/>
      <c r="Y164" s="58"/>
      <c r="Z164" s="11"/>
    </row>
    <row r="165" spans="10:26" ht="12.75">
      <c r="J165" s="111" t="s">
        <v>31</v>
      </c>
      <c r="K165" s="42"/>
      <c r="L165" s="42"/>
      <c r="M165" s="42"/>
      <c r="N165" s="58"/>
      <c r="O165" s="42"/>
      <c r="P165" s="42"/>
      <c r="Q165" s="42"/>
      <c r="R165" s="42"/>
      <c r="S165" s="58"/>
      <c r="T165" s="89"/>
      <c r="U165" s="58"/>
      <c r="V165" s="58"/>
      <c r="W165" s="58"/>
      <c r="X165" s="58"/>
      <c r="Y165" s="58"/>
      <c r="Z165" s="11"/>
    </row>
    <row r="166" spans="10:26" ht="12.75">
      <c r="J166" s="111"/>
      <c r="K166" s="42"/>
      <c r="L166" s="42"/>
      <c r="M166" s="42"/>
      <c r="N166" s="58"/>
      <c r="O166" s="42"/>
      <c r="P166" s="42"/>
      <c r="Q166" s="42"/>
      <c r="R166" s="42"/>
      <c r="S166" s="58"/>
      <c r="T166" s="89"/>
      <c r="U166" s="58"/>
      <c r="V166" s="58"/>
      <c r="W166" s="58"/>
      <c r="X166" s="58"/>
      <c r="Y166" s="58"/>
      <c r="Z166" s="11"/>
    </row>
    <row r="167" spans="10:26" ht="12.75">
      <c r="J167" s="99" t="s">
        <v>105</v>
      </c>
      <c r="K167" s="42"/>
      <c r="L167" s="42"/>
      <c r="M167" s="42"/>
      <c r="N167" s="41"/>
      <c r="O167" s="41">
        <f>+O151*N158*12</f>
        <v>0</v>
      </c>
      <c r="P167" s="41">
        <f>(+O167*(1+$P$158))+((P151-O151)*$N$158*12)</f>
        <v>0</v>
      </c>
      <c r="Q167" s="41">
        <f>(+P167*(1+$P$158))+((Q151-P151)*$N$158*12)</f>
        <v>0</v>
      </c>
      <c r="R167" s="41">
        <f>(+Q167*(1+$P$158))+((R151-Q151)*$N$158*12)</f>
        <v>0</v>
      </c>
      <c r="S167" s="41">
        <f>(+R167*(1+$P$158))+((S151-R151)*$N$158*12)</f>
        <v>0</v>
      </c>
      <c r="T167" s="87"/>
      <c r="U167" s="41"/>
      <c r="V167" s="41"/>
      <c r="W167" s="41"/>
      <c r="X167" s="41"/>
      <c r="Y167" s="41"/>
      <c r="Z167" s="11"/>
    </row>
    <row r="168" spans="10:26" ht="12.75">
      <c r="J168" s="109" t="s">
        <v>25</v>
      </c>
      <c r="K168" s="42"/>
      <c r="L168" s="42"/>
      <c r="M168" s="42"/>
      <c r="N168" s="41"/>
      <c r="O168" s="41">
        <f>+O152*N159*12</f>
        <v>0</v>
      </c>
      <c r="P168" s="41">
        <f>(+O168*(1+$P$159))+((P152-O152)*$N$159*12)</f>
        <v>0</v>
      </c>
      <c r="Q168" s="41">
        <f>(+P168*(1+$P$159))+((Q152-P152)*$N$159*12)</f>
        <v>0</v>
      </c>
      <c r="R168" s="41">
        <f>(+Q168*(1+$P$159))+((R152-Q152)*$N$159*12)</f>
        <v>0</v>
      </c>
      <c r="S168" s="41">
        <f>(+R168*(1+$P$159))+((S152-R152)*$N$159*12)</f>
        <v>0</v>
      </c>
      <c r="T168" s="87"/>
      <c r="U168" s="41"/>
      <c r="V168" s="41"/>
      <c r="W168" s="41"/>
      <c r="X168" s="41"/>
      <c r="Y168" s="41"/>
      <c r="Z168" s="11"/>
    </row>
    <row r="169" spans="10:26" ht="12.75">
      <c r="J169" s="109" t="s">
        <v>27</v>
      </c>
      <c r="K169" s="42"/>
      <c r="L169" s="42"/>
      <c r="M169" s="42"/>
      <c r="N169" s="41"/>
      <c r="O169" s="41">
        <f>+O153*N160*12</f>
        <v>10800</v>
      </c>
      <c r="P169" s="41">
        <f>(+O169*(1+$P$160))+((P153-O153)*$N$160*12)</f>
        <v>11664</v>
      </c>
      <c r="Q169" s="41">
        <f>(+P169*(1+$P$160))+((Q153-P153)*$N$160*12)</f>
        <v>12597.12</v>
      </c>
      <c r="R169" s="41">
        <f>(+Q169*(1+$P$160))+((R153-Q153)*$N$160*12)</f>
        <v>24404.889600000002</v>
      </c>
      <c r="S169" s="41">
        <f>(+R169*(1+$P$160))+((S153-R153)*$N$160*12)</f>
        <v>26357.280768000004</v>
      </c>
      <c r="T169" s="87"/>
      <c r="U169" s="41"/>
      <c r="V169" s="41"/>
      <c r="W169" s="41"/>
      <c r="X169" s="41"/>
      <c r="Y169" s="41"/>
      <c r="Z169" s="11"/>
    </row>
    <row r="170" spans="10:26" ht="12.75">
      <c r="J170" s="109"/>
      <c r="K170" s="42"/>
      <c r="L170" s="42"/>
      <c r="M170" s="42"/>
      <c r="N170" s="41"/>
      <c r="O170" s="42"/>
      <c r="P170" s="42"/>
      <c r="Q170" s="42"/>
      <c r="R170" s="42"/>
      <c r="S170" s="42"/>
      <c r="T170" s="80"/>
      <c r="U170" s="42"/>
      <c r="V170" s="42"/>
      <c r="W170" s="42"/>
      <c r="X170" s="42"/>
      <c r="Y170" s="42"/>
      <c r="Z170" s="11"/>
    </row>
    <row r="171" spans="10:26" ht="12.75">
      <c r="J171" s="109"/>
      <c r="K171" s="42"/>
      <c r="L171" s="42"/>
      <c r="M171" s="42"/>
      <c r="N171" s="66"/>
      <c r="O171" s="51">
        <f>+SUM(O165:O170)</f>
        <v>10800</v>
      </c>
      <c r="P171" s="51">
        <f>+SUM(P165:P170)</f>
        <v>11664</v>
      </c>
      <c r="Q171" s="51">
        <f>+SUM(Q165:Q170)</f>
        <v>12597.12</v>
      </c>
      <c r="R171" s="51">
        <f>+SUM(R165:R170)</f>
        <v>24404.889600000002</v>
      </c>
      <c r="S171" s="51">
        <f>+SUM(S165:S170)</f>
        <v>26357.280768000004</v>
      </c>
      <c r="T171" s="106"/>
      <c r="U171" s="66"/>
      <c r="V171" s="66"/>
      <c r="W171" s="66"/>
      <c r="X171" s="66"/>
      <c r="Y171" s="66"/>
      <c r="Z171" s="11"/>
    </row>
    <row r="172" spans="10:26" ht="12.75">
      <c r="J172" s="109" t="s">
        <v>33</v>
      </c>
      <c r="K172" s="42"/>
      <c r="L172" s="42"/>
      <c r="M172" s="42"/>
      <c r="N172" s="42"/>
      <c r="O172" s="42"/>
      <c r="P172" s="42"/>
      <c r="Q172" s="42"/>
      <c r="R172" s="42"/>
      <c r="S172" s="42"/>
      <c r="T172" s="80"/>
      <c r="U172" s="42"/>
      <c r="V172" s="42"/>
      <c r="W172" s="42"/>
      <c r="X172" s="42"/>
      <c r="Y172" s="42"/>
      <c r="Z172" s="11"/>
    </row>
    <row r="173" spans="10:26" ht="12.75">
      <c r="J173" s="109" t="s">
        <v>34</v>
      </c>
      <c r="K173" s="42"/>
      <c r="L173" s="42"/>
      <c r="M173" s="118">
        <v>0.13</v>
      </c>
      <c r="N173" s="41"/>
      <c r="O173" s="41">
        <f>+$M$173*O171</f>
        <v>1404</v>
      </c>
      <c r="P173" s="41">
        <f>+$M$173*P171</f>
        <v>1516.3200000000002</v>
      </c>
      <c r="Q173" s="41">
        <f>+$M$173*Q171</f>
        <v>1637.6256</v>
      </c>
      <c r="R173" s="41">
        <f>+$M$173*R171</f>
        <v>3172.6356480000004</v>
      </c>
      <c r="S173" s="41">
        <f>+$M$173*S171</f>
        <v>3426.446499840001</v>
      </c>
      <c r="T173" s="87"/>
      <c r="U173" s="41"/>
      <c r="V173" s="41"/>
      <c r="W173" s="41"/>
      <c r="X173" s="41"/>
      <c r="Y173" s="41"/>
      <c r="Z173" s="11"/>
    </row>
    <row r="174" spans="10:26" ht="12.75">
      <c r="J174" s="109" t="s">
        <v>35</v>
      </c>
      <c r="K174" s="42"/>
      <c r="L174" s="42"/>
      <c r="M174" s="118">
        <v>0.01</v>
      </c>
      <c r="N174" s="41"/>
      <c r="O174" s="41">
        <f>+$M$174*O171</f>
        <v>108</v>
      </c>
      <c r="P174" s="41">
        <f>+$M$174*P171</f>
        <v>116.64</v>
      </c>
      <c r="Q174" s="41">
        <f>+$M$174*Q171</f>
        <v>125.97120000000001</v>
      </c>
      <c r="R174" s="41">
        <f>+$M$174*R171</f>
        <v>244.048896</v>
      </c>
      <c r="S174" s="41">
        <f>+$M$174*S171</f>
        <v>263.57280768000004</v>
      </c>
      <c r="T174" s="87"/>
      <c r="U174" s="41"/>
      <c r="V174" s="41"/>
      <c r="W174" s="41"/>
      <c r="X174" s="41"/>
      <c r="Y174" s="41"/>
      <c r="Z174" s="11"/>
    </row>
    <row r="175" spans="10:26" ht="12.75">
      <c r="J175" s="109"/>
      <c r="K175" s="42"/>
      <c r="L175" s="42"/>
      <c r="M175" s="42"/>
      <c r="N175" s="41"/>
      <c r="O175" s="41"/>
      <c r="P175" s="41"/>
      <c r="Q175" s="41"/>
      <c r="R175" s="41"/>
      <c r="S175" s="41"/>
      <c r="T175" s="87"/>
      <c r="U175" s="41"/>
      <c r="V175" s="41"/>
      <c r="W175" s="41"/>
      <c r="X175" s="41"/>
      <c r="Y175" s="41"/>
      <c r="Z175" s="11"/>
    </row>
    <row r="176" spans="10:26" ht="13.5" thickBot="1">
      <c r="J176" s="109"/>
      <c r="K176" s="42"/>
      <c r="L176" s="42"/>
      <c r="M176" s="42"/>
      <c r="N176" s="41"/>
      <c r="O176" s="43">
        <f>+SUM(O171:O175)</f>
        <v>12312</v>
      </c>
      <c r="P176" s="43">
        <f>+SUM(P171:P175)</f>
        <v>13296.96</v>
      </c>
      <c r="Q176" s="43">
        <f>+SUM(Q171:Q175)</f>
        <v>14360.7168</v>
      </c>
      <c r="R176" s="43">
        <f>+SUM(R171:R175)</f>
        <v>27821.574144000002</v>
      </c>
      <c r="S176" s="43">
        <f>+SUM(S171:S175)</f>
        <v>30047.300075520005</v>
      </c>
      <c r="T176" s="87"/>
      <c r="U176" s="41"/>
      <c r="V176" s="41"/>
      <c r="W176" s="41"/>
      <c r="X176" s="41"/>
      <c r="Y176" s="41"/>
      <c r="Z176" s="11"/>
    </row>
    <row r="177" spans="10:29" ht="13.5" thickTop="1">
      <c r="J177" s="109"/>
      <c r="K177" s="42"/>
      <c r="L177" s="42"/>
      <c r="M177" s="42"/>
      <c r="N177" s="41"/>
      <c r="O177" s="41"/>
      <c r="P177" s="41"/>
      <c r="Q177" s="41"/>
      <c r="R177" s="41"/>
      <c r="S177" s="41"/>
      <c r="T177" s="87"/>
      <c r="U177" s="41"/>
      <c r="V177" s="41"/>
      <c r="W177" s="41"/>
      <c r="X177" s="41"/>
      <c r="Y177" s="41"/>
      <c r="Z177" s="41"/>
      <c r="AA177" s="28"/>
      <c r="AB177" s="28"/>
      <c r="AC177" s="28"/>
    </row>
    <row r="178" spans="10:29" ht="12.75">
      <c r="J178" s="109"/>
      <c r="K178" s="42"/>
      <c r="L178" s="42"/>
      <c r="M178" s="42"/>
      <c r="N178" s="41"/>
      <c r="O178" s="41"/>
      <c r="P178" s="41"/>
      <c r="Q178" s="41"/>
      <c r="R178" s="41"/>
      <c r="S178" s="41"/>
      <c r="T178" s="87"/>
      <c r="U178" s="28"/>
      <c r="V178" s="28"/>
      <c r="W178" s="28"/>
      <c r="X178" s="28"/>
      <c r="Y178" s="28"/>
      <c r="Z178" s="28"/>
      <c r="AA178" s="28"/>
      <c r="AB178" s="28"/>
      <c r="AC178" s="28"/>
    </row>
    <row r="179" spans="10:29" ht="12.75">
      <c r="J179" s="103">
        <v>7</v>
      </c>
      <c r="K179" s="112" t="s">
        <v>122</v>
      </c>
      <c r="L179" s="42"/>
      <c r="M179" s="42"/>
      <c r="N179" s="41"/>
      <c r="O179" s="41"/>
      <c r="P179" s="41"/>
      <c r="Q179" s="41"/>
      <c r="R179" s="41"/>
      <c r="S179" s="41"/>
      <c r="T179" s="87"/>
      <c r="U179" s="28"/>
      <c r="V179" s="28"/>
      <c r="W179" s="28"/>
      <c r="X179" s="28"/>
      <c r="Y179" s="28"/>
      <c r="Z179" s="28"/>
      <c r="AA179" s="28"/>
      <c r="AB179" s="28"/>
      <c r="AC179" s="28"/>
    </row>
    <row r="180" spans="10:29" ht="12.75">
      <c r="J180" s="109"/>
      <c r="K180" s="42"/>
      <c r="L180" s="42"/>
      <c r="M180" s="42"/>
      <c r="N180" s="41"/>
      <c r="O180" s="41"/>
      <c r="P180" s="41"/>
      <c r="Q180" s="41"/>
      <c r="R180" s="41"/>
      <c r="S180" s="41"/>
      <c r="T180" s="87"/>
      <c r="U180" s="28"/>
      <c r="V180" s="28"/>
      <c r="W180" s="28"/>
      <c r="X180" s="28"/>
      <c r="Y180" s="28"/>
      <c r="Z180" s="28"/>
      <c r="AA180" s="28"/>
      <c r="AB180" s="28"/>
      <c r="AC180" s="28"/>
    </row>
    <row r="181" spans="10:29" ht="12.75">
      <c r="J181" s="109"/>
      <c r="K181" s="42"/>
      <c r="L181" s="42"/>
      <c r="M181" s="15" t="s">
        <v>43</v>
      </c>
      <c r="N181" s="15"/>
      <c r="O181" s="15" t="s">
        <v>84</v>
      </c>
      <c r="P181" s="15" t="s">
        <v>83</v>
      </c>
      <c r="Q181" s="15" t="s">
        <v>107</v>
      </c>
      <c r="R181" s="15" t="s">
        <v>108</v>
      </c>
      <c r="S181" s="15" t="s">
        <v>109</v>
      </c>
      <c r="T181" s="87"/>
      <c r="U181" s="28"/>
      <c r="V181" s="28"/>
      <c r="W181" s="28"/>
      <c r="X181" s="28"/>
      <c r="Y181" s="28"/>
      <c r="Z181" s="28"/>
      <c r="AA181" s="28"/>
      <c r="AB181" s="28"/>
      <c r="AC181" s="28"/>
    </row>
    <row r="182" spans="10:29" ht="12.75">
      <c r="J182" s="109" t="s">
        <v>49</v>
      </c>
      <c r="K182" s="42"/>
      <c r="L182" s="42"/>
      <c r="M182" s="118">
        <v>0.1</v>
      </c>
      <c r="N182" s="15"/>
      <c r="O182" s="15"/>
      <c r="P182" s="15"/>
      <c r="Q182" s="15"/>
      <c r="R182" s="15"/>
      <c r="S182" s="41"/>
      <c r="T182" s="87"/>
      <c r="U182" s="28"/>
      <c r="V182" s="28"/>
      <c r="W182" s="28"/>
      <c r="X182" s="28"/>
      <c r="Y182" s="28"/>
      <c r="Z182" s="28"/>
      <c r="AA182" s="28"/>
      <c r="AB182" s="28"/>
      <c r="AC182" s="28"/>
    </row>
    <row r="183" spans="10:29" ht="12.75">
      <c r="J183" s="79"/>
      <c r="K183" s="84" t="s">
        <v>110</v>
      </c>
      <c r="L183" s="42"/>
      <c r="M183" s="110"/>
      <c r="N183" s="41"/>
      <c r="O183" s="41">
        <f>+O117*$M$182</f>
        <v>2240</v>
      </c>
      <c r="P183" s="41">
        <f>+O183</f>
        <v>2240</v>
      </c>
      <c r="Q183" s="41">
        <f>+P183</f>
        <v>2240</v>
      </c>
      <c r="R183" s="41">
        <f>+Q183</f>
        <v>2240</v>
      </c>
      <c r="S183" s="41">
        <f>+R183</f>
        <v>2240</v>
      </c>
      <c r="T183" s="87"/>
      <c r="U183" s="4"/>
      <c r="V183" s="28"/>
      <c r="W183" s="28"/>
      <c r="X183" s="28"/>
      <c r="Y183" s="28"/>
      <c r="Z183" s="28"/>
      <c r="AA183" s="28"/>
      <c r="AB183" s="28"/>
      <c r="AC183" s="28"/>
    </row>
    <row r="184" spans="10:29" ht="12.75">
      <c r="J184" s="79"/>
      <c r="K184" s="84" t="s">
        <v>111</v>
      </c>
      <c r="L184" s="42"/>
      <c r="M184" s="110"/>
      <c r="N184" s="41"/>
      <c r="O184" s="41"/>
      <c r="P184" s="41">
        <f>+P117*M182</f>
        <v>2040</v>
      </c>
      <c r="Q184" s="41">
        <f>+P184</f>
        <v>2040</v>
      </c>
      <c r="R184" s="41">
        <f aca="true" t="shared" si="1" ref="R184:S186">+Q184</f>
        <v>2040</v>
      </c>
      <c r="S184" s="41">
        <f t="shared" si="1"/>
        <v>2040</v>
      </c>
      <c r="T184" s="87"/>
      <c r="U184" s="42"/>
      <c r="V184" s="42"/>
      <c r="W184" s="28"/>
      <c r="X184" s="28"/>
      <c r="Y184" s="28"/>
      <c r="Z184" s="28"/>
      <c r="AA184" s="28"/>
      <c r="AB184" s="28"/>
      <c r="AC184" s="28"/>
    </row>
    <row r="185" spans="10:29" ht="12.75">
      <c r="J185" s="109"/>
      <c r="K185" s="84" t="s">
        <v>112</v>
      </c>
      <c r="L185" s="42"/>
      <c r="M185" s="42"/>
      <c r="N185" s="41"/>
      <c r="O185" s="41"/>
      <c r="P185" s="41"/>
      <c r="Q185" s="41">
        <f>+Q117*M182</f>
        <v>1840</v>
      </c>
      <c r="R185" s="41">
        <f>+Q185</f>
        <v>1840</v>
      </c>
      <c r="S185" s="41">
        <f t="shared" si="1"/>
        <v>1840</v>
      </c>
      <c r="T185" s="87"/>
      <c r="U185" s="41"/>
      <c r="V185" s="41"/>
      <c r="W185" s="28"/>
      <c r="X185" s="28"/>
      <c r="Y185" s="28"/>
      <c r="Z185" s="28"/>
      <c r="AA185" s="28"/>
      <c r="AB185" s="28"/>
      <c r="AC185" s="28"/>
    </row>
    <row r="186" spans="10:29" ht="12.75">
      <c r="J186" s="109"/>
      <c r="K186" s="84" t="s">
        <v>113</v>
      </c>
      <c r="L186" s="42"/>
      <c r="M186" s="110"/>
      <c r="N186" s="44"/>
      <c r="O186" s="44"/>
      <c r="P186" s="44"/>
      <c r="Q186" s="44"/>
      <c r="R186" s="173" t="s">
        <v>123</v>
      </c>
      <c r="S186" s="41" t="str">
        <f t="shared" si="1"/>
        <v>      </v>
      </c>
      <c r="T186" s="87"/>
      <c r="U186" s="41"/>
      <c r="V186" s="41"/>
      <c r="W186" s="28"/>
      <c r="X186" s="28"/>
      <c r="Y186" s="28"/>
      <c r="Z186" s="28"/>
      <c r="AA186" s="28"/>
      <c r="AB186" s="28"/>
      <c r="AC186" s="28"/>
    </row>
    <row r="187" spans="10:29" ht="12.75">
      <c r="J187" s="109"/>
      <c r="K187" s="84" t="s">
        <v>114</v>
      </c>
      <c r="L187" s="42"/>
      <c r="M187" s="110"/>
      <c r="N187" s="41"/>
      <c r="O187" s="41"/>
      <c r="P187" s="41"/>
      <c r="Q187" s="41"/>
      <c r="R187" s="41"/>
      <c r="S187" s="41"/>
      <c r="T187" s="87"/>
      <c r="U187" s="41"/>
      <c r="V187" s="41"/>
      <c r="W187" s="28"/>
      <c r="X187" s="28"/>
      <c r="Y187" s="28"/>
      <c r="Z187" s="28"/>
      <c r="AA187" s="28"/>
      <c r="AB187" s="28"/>
      <c r="AC187" s="28"/>
    </row>
    <row r="188" spans="10:29" ht="12.75">
      <c r="J188" s="109"/>
      <c r="K188" s="42"/>
      <c r="L188" s="42"/>
      <c r="M188" s="110"/>
      <c r="N188" s="41"/>
      <c r="O188" s="52">
        <f>+SUM(O183:O187)</f>
        <v>2240</v>
      </c>
      <c r="P188" s="52">
        <f>+SUM(P183:P187)</f>
        <v>4280</v>
      </c>
      <c r="Q188" s="52">
        <f>+SUM(Q183:Q187)</f>
        <v>6120</v>
      </c>
      <c r="R188" s="52">
        <f>+SUM(R183:R187)</f>
        <v>6120</v>
      </c>
      <c r="S188" s="52">
        <f>+SUM(S183:S187)</f>
        <v>6120</v>
      </c>
      <c r="T188" s="87"/>
      <c r="U188" s="41"/>
      <c r="V188" s="41"/>
      <c r="W188" s="28"/>
      <c r="X188" s="28"/>
      <c r="Y188" s="28"/>
      <c r="Z188" s="28"/>
      <c r="AA188" s="28"/>
      <c r="AB188" s="28"/>
      <c r="AC188" s="28"/>
    </row>
    <row r="189" spans="10:29" ht="12.75">
      <c r="J189" s="99" t="s">
        <v>134</v>
      </c>
      <c r="K189" s="42"/>
      <c r="L189" s="44"/>
      <c r="M189" s="118">
        <v>0.15</v>
      </c>
      <c r="N189" s="41"/>
      <c r="O189" s="41"/>
      <c r="P189" s="41"/>
      <c r="Q189" s="41"/>
      <c r="R189" s="41"/>
      <c r="S189" s="41"/>
      <c r="T189" s="87"/>
      <c r="U189" s="41"/>
      <c r="V189" s="41"/>
      <c r="W189" s="28"/>
      <c r="X189" s="28"/>
      <c r="Y189" s="28"/>
      <c r="Z189" s="28"/>
      <c r="AA189" s="28"/>
      <c r="AB189" s="28"/>
      <c r="AC189" s="28"/>
    </row>
    <row r="190" spans="10:29" ht="12.75">
      <c r="J190" s="79"/>
      <c r="K190" s="84" t="s">
        <v>115</v>
      </c>
      <c r="L190" s="42"/>
      <c r="M190" s="44">
        <f>+O124*50</f>
        <v>0</v>
      </c>
      <c r="N190" s="41"/>
      <c r="O190" s="41">
        <f>+M190*M189</f>
        <v>0</v>
      </c>
      <c r="P190" s="41">
        <f>+O190</f>
        <v>0</v>
      </c>
      <c r="Q190" s="41">
        <f>+P190</f>
        <v>0</v>
      </c>
      <c r="R190" s="41">
        <f>+Q190</f>
        <v>0</v>
      </c>
      <c r="S190" s="41">
        <f>+R190</f>
        <v>0</v>
      </c>
      <c r="T190" s="87"/>
      <c r="U190" s="41"/>
      <c r="V190" s="41"/>
      <c r="W190" s="28"/>
      <c r="X190" s="28"/>
      <c r="Y190" s="28"/>
      <c r="Z190" s="28"/>
      <c r="AA190" s="28"/>
      <c r="AB190" s="28"/>
      <c r="AC190" s="28"/>
    </row>
    <row r="191" spans="10:29" ht="12.75">
      <c r="J191" s="79"/>
      <c r="K191" s="84" t="s">
        <v>116</v>
      </c>
      <c r="L191" s="42"/>
      <c r="M191" s="42">
        <v>0</v>
      </c>
      <c r="N191" s="41"/>
      <c r="O191" s="41"/>
      <c r="P191" s="41">
        <f>+M191*M189</f>
        <v>0</v>
      </c>
      <c r="Q191" s="41">
        <f>+P191</f>
        <v>0</v>
      </c>
      <c r="R191" s="41">
        <f>+Q191</f>
        <v>0</v>
      </c>
      <c r="S191" s="41">
        <f>+R191</f>
        <v>0</v>
      </c>
      <c r="T191" s="87"/>
      <c r="U191" s="28"/>
      <c r="V191" s="28"/>
      <c r="W191" s="28"/>
      <c r="X191" s="28"/>
      <c r="Y191" s="28"/>
      <c r="Z191" s="28"/>
      <c r="AA191" s="28"/>
      <c r="AB191" s="28"/>
      <c r="AC191" s="28"/>
    </row>
    <row r="192" spans="10:29" ht="12.75">
      <c r="J192" s="79"/>
      <c r="K192" s="84" t="s">
        <v>117</v>
      </c>
      <c r="L192" s="42"/>
      <c r="M192" s="44">
        <v>0</v>
      </c>
      <c r="N192" s="41"/>
      <c r="O192" s="41"/>
      <c r="P192" s="41"/>
      <c r="Q192" s="41">
        <f>+M192*M189</f>
        <v>0</v>
      </c>
      <c r="R192" s="41">
        <f>+Q192</f>
        <v>0</v>
      </c>
      <c r="S192" s="41">
        <f>+R192</f>
        <v>0</v>
      </c>
      <c r="T192" s="87"/>
      <c r="U192" s="28"/>
      <c r="V192" s="28"/>
      <c r="W192" s="28"/>
      <c r="X192" s="28"/>
      <c r="Y192" s="28"/>
      <c r="Z192" s="28"/>
      <c r="AA192" s="28"/>
      <c r="AB192" s="28"/>
      <c r="AC192" s="28"/>
    </row>
    <row r="193" spans="10:29" ht="12.75">
      <c r="J193" s="79"/>
      <c r="K193" s="42"/>
      <c r="L193" s="42"/>
      <c r="M193" s="42"/>
      <c r="N193" s="41"/>
      <c r="O193" s="41"/>
      <c r="P193" s="41"/>
      <c r="Q193" s="41"/>
      <c r="R193" s="41"/>
      <c r="S193" s="41"/>
      <c r="T193" s="87"/>
      <c r="U193" s="28"/>
      <c r="V193" s="28"/>
      <c r="W193" s="28"/>
      <c r="X193" s="28"/>
      <c r="Y193" s="28"/>
      <c r="Z193" s="28"/>
      <c r="AA193" s="28"/>
      <c r="AB193" s="28"/>
      <c r="AC193" s="28"/>
    </row>
    <row r="194" spans="10:29" ht="12.75">
      <c r="J194" s="79"/>
      <c r="K194" s="42"/>
      <c r="L194" s="42"/>
      <c r="M194" s="42"/>
      <c r="N194" s="41"/>
      <c r="O194" s="52">
        <f>+SUM(O190:O193)</f>
        <v>0</v>
      </c>
      <c r="P194" s="52">
        <f>+SUM(P190:P193)</f>
        <v>0</v>
      </c>
      <c r="Q194" s="52">
        <f>+SUM(Q190:Q193)</f>
        <v>0</v>
      </c>
      <c r="R194" s="52">
        <f>+SUM(R190:R193)</f>
        <v>0</v>
      </c>
      <c r="S194" s="52">
        <f>+SUM(S190:S193)</f>
        <v>0</v>
      </c>
      <c r="T194" s="87"/>
      <c r="U194" s="28"/>
      <c r="V194" s="28"/>
      <c r="W194" s="28"/>
      <c r="X194" s="28"/>
      <c r="Y194" s="28"/>
      <c r="Z194" s="28"/>
      <c r="AA194" s="28"/>
      <c r="AB194" s="28"/>
      <c r="AC194" s="28"/>
    </row>
    <row r="195" spans="10:29" ht="12.75">
      <c r="J195" s="79"/>
      <c r="K195" s="42"/>
      <c r="L195" s="42"/>
      <c r="M195" s="42"/>
      <c r="N195" s="41"/>
      <c r="O195" s="41"/>
      <c r="P195" s="41"/>
      <c r="Q195" s="41"/>
      <c r="R195" s="41"/>
      <c r="S195" s="41"/>
      <c r="T195" s="87"/>
      <c r="U195" s="28"/>
      <c r="V195" s="28"/>
      <c r="W195" s="28"/>
      <c r="X195" s="28"/>
      <c r="Y195" s="28"/>
      <c r="Z195" s="28"/>
      <c r="AA195" s="28"/>
      <c r="AB195" s="28"/>
      <c r="AC195" s="28"/>
    </row>
    <row r="196" spans="10:29" ht="13.5" thickBot="1">
      <c r="J196" s="79" t="s">
        <v>44</v>
      </c>
      <c r="K196" s="42"/>
      <c r="L196" s="42"/>
      <c r="M196" s="42"/>
      <c r="N196" s="41"/>
      <c r="O196" s="43">
        <f>+O194+O188</f>
        <v>2240</v>
      </c>
      <c r="P196" s="43">
        <f>+P194+P188</f>
        <v>4280</v>
      </c>
      <c r="Q196" s="43">
        <f>+Q194+Q188</f>
        <v>6120</v>
      </c>
      <c r="R196" s="43">
        <f>+R194+R188</f>
        <v>6120</v>
      </c>
      <c r="S196" s="43">
        <f>+S194+S188</f>
        <v>6120</v>
      </c>
      <c r="T196" s="87"/>
      <c r="U196" s="28"/>
      <c r="V196" s="28"/>
      <c r="W196" s="28"/>
      <c r="X196" s="28"/>
      <c r="Y196" s="28"/>
      <c r="Z196" s="28"/>
      <c r="AA196" s="28"/>
      <c r="AB196" s="28"/>
      <c r="AC196" s="28"/>
    </row>
    <row r="197" spans="10:20" ht="13.5" thickTop="1">
      <c r="J197" s="86"/>
      <c r="K197" s="11"/>
      <c r="L197" s="84" t="s">
        <v>57</v>
      </c>
      <c r="M197" s="11"/>
      <c r="N197" s="11"/>
      <c r="O197" s="11"/>
      <c r="P197" s="11"/>
      <c r="Q197" s="11"/>
      <c r="R197" s="11"/>
      <c r="S197" s="11"/>
      <c r="T197" s="98"/>
    </row>
    <row r="198" spans="10:20" ht="12.75">
      <c r="J198" s="103">
        <v>8</v>
      </c>
      <c r="K198" s="112" t="s">
        <v>94</v>
      </c>
      <c r="L198" s="42"/>
      <c r="M198" s="11"/>
      <c r="N198" s="11"/>
      <c r="O198" s="11"/>
      <c r="P198" s="11"/>
      <c r="Q198" s="11"/>
      <c r="R198" s="11"/>
      <c r="S198" s="11"/>
      <c r="T198" s="98"/>
    </row>
    <row r="199" spans="10:20" ht="12.75">
      <c r="J199" s="103"/>
      <c r="K199" s="112"/>
      <c r="L199" s="42"/>
      <c r="M199" s="11"/>
      <c r="N199" s="11"/>
      <c r="O199" s="11"/>
      <c r="P199" s="11"/>
      <c r="Q199" s="11"/>
      <c r="R199" s="11"/>
      <c r="S199" s="11"/>
      <c r="T199" s="98"/>
    </row>
    <row r="200" spans="9:20" ht="13.5" thickBot="1">
      <c r="I200" s="158"/>
      <c r="J200" s="157" t="s">
        <v>14</v>
      </c>
      <c r="L200" s="137">
        <v>0.01</v>
      </c>
      <c r="M200" s="42" t="s">
        <v>37</v>
      </c>
      <c r="O200" s="202">
        <f>(L200*O85)</f>
        <v>1630</v>
      </c>
      <c r="P200" s="202">
        <f>L200*P85</f>
        <v>3435</v>
      </c>
      <c r="Q200" s="202">
        <f>L200*Q85</f>
        <v>4745</v>
      </c>
      <c r="R200" s="202">
        <f>L200*R85</f>
        <v>6055</v>
      </c>
      <c r="S200" s="202">
        <f>L200*S85</f>
        <v>6550</v>
      </c>
      <c r="T200" s="98"/>
    </row>
    <row r="201" spans="10:20" ht="14.25" thickBot="1" thickTop="1">
      <c r="J201" s="113"/>
      <c r="K201" s="114"/>
      <c r="L201" s="114"/>
      <c r="M201" s="114"/>
      <c r="N201" s="114"/>
      <c r="O201" s="114"/>
      <c r="P201" s="114"/>
      <c r="Q201" s="114"/>
      <c r="R201" s="114"/>
      <c r="S201" s="114"/>
      <c r="T201" s="115"/>
    </row>
    <row r="202" ht="12.75">
      <c r="N202" s="11"/>
    </row>
    <row r="203" ht="12.75">
      <c r="N203" s="11"/>
    </row>
  </sheetData>
  <sheetProtection/>
  <printOptions horizontalCentered="1"/>
  <pageMargins left="0.75" right="0.75" top="0.75" bottom="0.75" header="0.5" footer="0.5"/>
  <pageSetup horizontalDpi="300" verticalDpi="3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Azmawani Abd Rahman</dc:creator>
  <cp:keywords/>
  <dc:description/>
  <cp:lastModifiedBy>NUR ALIFAH</cp:lastModifiedBy>
  <cp:lastPrinted>2008-01-11T06:34:51Z</cp:lastPrinted>
  <dcterms:created xsi:type="dcterms:W3CDTF">2007-09-19T03:34:12Z</dcterms:created>
  <dcterms:modified xsi:type="dcterms:W3CDTF">2014-07-02T07:33:17Z</dcterms:modified>
  <cp:category/>
  <cp:version/>
  <cp:contentType/>
  <cp:contentStatus/>
</cp:coreProperties>
</file>